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c\Downloads\"/>
    </mc:Choice>
  </mc:AlternateContent>
  <bookViews>
    <workbookView xWindow="0" yWindow="0" windowWidth="25200" windowHeight="11850" activeTab="1"/>
  </bookViews>
  <sheets>
    <sheet name="necro" sheetId="1" r:id="rId1"/>
    <sheet name="Folha1" sheetId="2" r:id="rId2"/>
    <sheet name="Folha2" sheetId="3" r:id="rId3"/>
  </sheets>
  <calcPr calcId="0"/>
</workbook>
</file>

<file path=xl/calcChain.xml><?xml version="1.0" encoding="utf-8"?>
<calcChain xmlns="http://schemas.openxmlformats.org/spreadsheetml/2006/main">
  <c r="A52" i="1" l="1"/>
  <c r="A53" i="1"/>
  <c r="A54" i="1"/>
  <c r="A55" i="1"/>
  <c r="A70" i="1"/>
  <c r="A71" i="1"/>
  <c r="A72" i="1"/>
  <c r="A73" i="1"/>
  <c r="A88" i="1"/>
  <c r="A89" i="1"/>
  <c r="A90" i="1"/>
  <c r="A91" i="1"/>
  <c r="A106" i="1"/>
  <c r="A107" i="1"/>
  <c r="A108" i="1"/>
  <c r="A109" i="1"/>
  <c r="A124" i="1"/>
  <c r="A125" i="1"/>
  <c r="A126" i="1"/>
  <c r="A127" i="1"/>
  <c r="A142" i="1"/>
  <c r="A143" i="1"/>
  <c r="A144" i="1"/>
  <c r="A145" i="1"/>
  <c r="A160" i="1"/>
  <c r="A161" i="1"/>
  <c r="A162" i="1"/>
  <c r="A163" i="1"/>
  <c r="A178" i="1"/>
  <c r="A179" i="1"/>
  <c r="A180" i="1"/>
  <c r="A181" i="1"/>
  <c r="A196" i="1"/>
  <c r="A197" i="1"/>
  <c r="A198" i="1"/>
  <c r="A199" i="1"/>
  <c r="A214" i="1"/>
  <c r="A215" i="1"/>
  <c r="A216" i="1"/>
  <c r="A217" i="1"/>
  <c r="A233" i="1"/>
  <c r="A234" i="1"/>
  <c r="A235" i="1"/>
  <c r="A250" i="1"/>
  <c r="A251" i="1"/>
  <c r="A252" i="1"/>
  <c r="A253" i="1"/>
  <c r="A268" i="1"/>
  <c r="A269" i="1"/>
  <c r="A270" i="1"/>
  <c r="A271" i="1"/>
  <c r="A286" i="1"/>
  <c r="A287" i="1"/>
  <c r="A288" i="1"/>
  <c r="A289" i="1"/>
  <c r="A304" i="1"/>
  <c r="A305" i="1"/>
  <c r="A306" i="1"/>
  <c r="A307" i="1"/>
  <c r="A322" i="1"/>
  <c r="A323" i="1"/>
  <c r="A324" i="1"/>
  <c r="A325" i="1"/>
  <c r="A340" i="1"/>
  <c r="A341" i="1"/>
  <c r="A342" i="1"/>
  <c r="A343" i="1"/>
  <c r="A358" i="1"/>
  <c r="A359" i="1"/>
  <c r="A360" i="1"/>
  <c r="A361" i="1"/>
  <c r="A376" i="1"/>
  <c r="A377" i="1"/>
  <c r="A378" i="1"/>
  <c r="A379" i="1"/>
  <c r="A394" i="1"/>
  <c r="A395" i="1"/>
  <c r="A396" i="1"/>
  <c r="A397" i="1"/>
  <c r="A412" i="1"/>
  <c r="A413" i="1"/>
  <c r="A414" i="1"/>
  <c r="A415" i="1"/>
  <c r="A430" i="1"/>
  <c r="A431" i="1"/>
  <c r="A432" i="1"/>
  <c r="A433" i="1"/>
  <c r="A449" i="1"/>
  <c r="A450" i="1"/>
  <c r="A451" i="1"/>
  <c r="A467" i="1"/>
  <c r="A468" i="1"/>
  <c r="A469" i="1"/>
  <c r="A485" i="1"/>
  <c r="A486" i="1"/>
  <c r="A487" i="1"/>
  <c r="A503" i="1"/>
  <c r="A504" i="1"/>
  <c r="A505" i="1"/>
  <c r="A520" i="1"/>
  <c r="A521" i="1"/>
  <c r="A522" i="1"/>
  <c r="A523" i="1"/>
  <c r="A539" i="1"/>
  <c r="A540" i="1"/>
  <c r="A541" i="1"/>
  <c r="A557" i="1"/>
  <c r="A558" i="1"/>
  <c r="A559" i="1"/>
  <c r="A575" i="1"/>
  <c r="A576" i="1"/>
  <c r="A577" i="1"/>
  <c r="A593" i="1"/>
  <c r="A594" i="1"/>
  <c r="A595" i="1"/>
  <c r="A611" i="1"/>
  <c r="A612" i="1"/>
  <c r="A613" i="1"/>
  <c r="A629" i="1"/>
  <c r="A630" i="1"/>
  <c r="A631" i="1"/>
  <c r="A647" i="1"/>
  <c r="A648" i="1"/>
  <c r="A649" i="1"/>
  <c r="A665" i="1"/>
  <c r="A666" i="1"/>
  <c r="A667" i="1"/>
  <c r="A683" i="1"/>
  <c r="A684" i="1"/>
  <c r="A685" i="1"/>
  <c r="A701" i="1"/>
  <c r="A702" i="1"/>
  <c r="A703" i="1"/>
  <c r="A719" i="1"/>
  <c r="A720" i="1"/>
  <c r="A721" i="1"/>
  <c r="A736" i="1"/>
  <c r="A737" i="1"/>
  <c r="A738" i="1"/>
  <c r="A739" i="1"/>
  <c r="A755" i="1"/>
  <c r="A756" i="1"/>
  <c r="A757" i="1"/>
  <c r="A773" i="1"/>
  <c r="A774" i="1"/>
  <c r="A775" i="1"/>
  <c r="A790" i="1"/>
  <c r="A791" i="1"/>
  <c r="A792" i="1"/>
  <c r="A793" i="1"/>
  <c r="A808" i="1"/>
  <c r="A809" i="1"/>
  <c r="A810" i="1"/>
  <c r="A811" i="1"/>
  <c r="A826" i="1"/>
  <c r="A827" i="1"/>
  <c r="A828" i="1"/>
  <c r="A829" i="1"/>
  <c r="A844" i="1"/>
  <c r="A845" i="1"/>
  <c r="A846" i="1"/>
  <c r="A847" i="1"/>
  <c r="A862" i="1"/>
  <c r="A863" i="1"/>
  <c r="A864" i="1"/>
  <c r="A865" i="1"/>
  <c r="A881" i="1"/>
  <c r="A882" i="1"/>
  <c r="A883" i="1"/>
  <c r="A899" i="1"/>
  <c r="A900" i="1"/>
  <c r="A901" i="1"/>
  <c r="A917" i="1"/>
  <c r="A918" i="1"/>
  <c r="A919" i="1"/>
  <c r="A935" i="1"/>
  <c r="A936" i="1"/>
  <c r="A937" i="1"/>
  <c r="A953" i="1"/>
  <c r="A954" i="1"/>
  <c r="A955" i="1"/>
  <c r="A971" i="1"/>
  <c r="A972" i="1"/>
  <c r="A973" i="1"/>
  <c r="A989" i="1"/>
  <c r="A990" i="1"/>
  <c r="A991" i="1"/>
  <c r="A1007" i="1"/>
  <c r="A1008" i="1"/>
  <c r="A1009" i="1"/>
  <c r="A1025" i="1"/>
  <c r="A1026" i="1"/>
  <c r="A1027" i="1"/>
  <c r="A1043" i="1"/>
  <c r="A1044" i="1"/>
  <c r="A1045" i="1"/>
  <c r="A1061" i="1"/>
  <c r="A1062" i="1"/>
  <c r="A1063" i="1"/>
  <c r="A1079" i="1"/>
  <c r="A1080" i="1"/>
  <c r="A1081" i="1"/>
  <c r="A1097" i="1"/>
  <c r="A1098" i="1"/>
  <c r="A1099" i="1"/>
  <c r="A1115" i="1"/>
  <c r="A1116" i="1"/>
  <c r="A1117" i="1"/>
  <c r="A1133" i="1"/>
  <c r="A1134" i="1"/>
  <c r="A1135" i="1"/>
  <c r="A1151" i="1"/>
  <c r="A1152" i="1"/>
  <c r="A1153" i="1"/>
  <c r="A1169" i="1"/>
  <c r="A1170" i="1"/>
  <c r="A1171" i="1"/>
  <c r="A1187" i="1"/>
  <c r="A1188" i="1"/>
  <c r="A1189" i="1"/>
  <c r="A1205" i="1"/>
  <c r="A1206" i="1"/>
  <c r="A1207" i="1"/>
  <c r="A1223" i="1"/>
  <c r="A1224" i="1"/>
  <c r="A1225" i="1"/>
  <c r="A1241" i="1"/>
  <c r="A1242" i="1"/>
  <c r="A1243" i="1"/>
  <c r="A1259" i="1"/>
  <c r="A1260" i="1"/>
  <c r="A1261" i="1"/>
  <c r="A1277" i="1"/>
  <c r="A1278" i="1"/>
  <c r="A1279" i="1"/>
  <c r="A1295" i="1"/>
  <c r="A1296" i="1"/>
  <c r="A1297" i="1"/>
  <c r="A1313" i="1"/>
  <c r="A1314" i="1"/>
  <c r="A1315" i="1"/>
  <c r="A1331" i="1"/>
  <c r="A1332" i="1"/>
  <c r="A1333" i="1"/>
  <c r="A1349" i="1"/>
  <c r="A1350" i="1"/>
  <c r="A1351" i="1"/>
  <c r="A1367" i="1"/>
  <c r="A1368" i="1"/>
  <c r="A1369" i="1"/>
  <c r="A1385" i="1"/>
  <c r="A1386" i="1"/>
  <c r="A1387" i="1"/>
  <c r="A1403" i="1"/>
  <c r="A1404" i="1"/>
  <c r="A1405" i="1"/>
  <c r="A1421" i="1"/>
  <c r="A1422" i="1"/>
  <c r="A1423" i="1"/>
  <c r="A1439" i="1"/>
  <c r="A1440" i="1"/>
  <c r="A1441" i="1"/>
  <c r="A1457" i="1"/>
  <c r="A1458" i="1"/>
  <c r="A1459" i="1"/>
  <c r="A1475" i="1"/>
  <c r="A1476" i="1"/>
  <c r="A1477" i="1"/>
  <c r="A1493" i="1"/>
  <c r="A1494" i="1"/>
  <c r="A1495" i="1"/>
  <c r="A1511" i="1"/>
  <c r="A1512" i="1"/>
  <c r="A1513" i="1"/>
  <c r="A1529" i="1"/>
  <c r="A1530" i="1"/>
  <c r="A1531" i="1"/>
  <c r="A1547" i="1"/>
  <c r="A1548" i="1"/>
  <c r="A1549" i="1"/>
  <c r="A1564" i="1"/>
  <c r="A1565" i="1"/>
  <c r="A1566" i="1"/>
  <c r="A1567" i="1"/>
  <c r="A1582" i="1"/>
  <c r="A1583" i="1"/>
  <c r="A1584" i="1"/>
  <c r="A1585" i="1"/>
  <c r="A1600" i="1"/>
  <c r="A1601" i="1"/>
  <c r="A1602" i="1"/>
  <c r="A1603" i="1"/>
  <c r="A1619" i="1"/>
  <c r="A1620" i="1"/>
  <c r="A1621" i="1"/>
  <c r="A1636" i="1"/>
  <c r="A1637" i="1"/>
  <c r="A1638" i="1"/>
  <c r="A1639" i="1"/>
  <c r="A1654" i="1"/>
  <c r="A1655" i="1"/>
  <c r="A1656" i="1"/>
  <c r="A1657" i="1"/>
  <c r="A1672" i="1"/>
  <c r="A1673" i="1"/>
  <c r="A1674" i="1"/>
  <c r="A1675" i="1"/>
  <c r="A1690" i="1"/>
  <c r="A1691" i="1"/>
  <c r="A1692" i="1"/>
  <c r="A1693" i="1"/>
  <c r="A1708" i="1"/>
  <c r="A1709" i="1"/>
  <c r="A1710" i="1"/>
  <c r="A1711" i="1"/>
  <c r="A1727" i="1"/>
  <c r="A1728" i="1"/>
  <c r="A1729" i="1"/>
  <c r="A1744" i="1"/>
  <c r="A1745" i="1"/>
  <c r="A1746" i="1"/>
  <c r="A1747" i="1"/>
  <c r="A1762" i="1"/>
  <c r="A1763" i="1"/>
  <c r="A1764" i="1"/>
  <c r="A1765" i="1"/>
  <c r="A1781" i="1"/>
  <c r="A1782" i="1"/>
  <c r="A1783" i="1"/>
  <c r="A1799" i="1"/>
  <c r="A1800" i="1"/>
  <c r="A1801" i="1"/>
  <c r="A1816" i="1"/>
  <c r="A1817" i="1"/>
  <c r="A1818" i="1"/>
  <c r="A1819" i="1"/>
  <c r="A1834" i="1"/>
  <c r="A1835" i="1"/>
  <c r="A1836" i="1"/>
  <c r="A1837" i="1"/>
  <c r="A1852" i="1"/>
  <c r="A1853" i="1"/>
  <c r="A1854" i="1"/>
  <c r="A1855" i="1"/>
  <c r="A1870" i="1"/>
  <c r="A1871" i="1"/>
  <c r="A1872" i="1"/>
  <c r="A1873" i="1"/>
  <c r="A1888" i="1"/>
  <c r="A1889" i="1"/>
  <c r="A1890" i="1"/>
  <c r="A1891" i="1"/>
  <c r="A1906" i="1"/>
  <c r="A1907" i="1"/>
  <c r="A1908" i="1"/>
  <c r="A1909" i="1"/>
  <c r="A1925" i="1"/>
  <c r="A1926" i="1"/>
  <c r="A1927" i="1"/>
  <c r="A1942" i="1"/>
  <c r="A1943" i="1"/>
  <c r="A1944" i="1"/>
  <c r="A1945" i="1"/>
  <c r="A1961" i="1"/>
  <c r="A1962" i="1"/>
  <c r="A1963" i="1"/>
  <c r="A1979" i="1"/>
  <c r="A1980" i="1"/>
  <c r="A1981" i="1"/>
  <c r="A1997" i="1"/>
  <c r="A1998" i="1"/>
  <c r="A1999" i="1"/>
  <c r="A2014" i="1"/>
  <c r="A2015" i="1"/>
  <c r="A2016" i="1"/>
  <c r="A2017" i="1"/>
  <c r="A2033" i="1"/>
  <c r="A2034" i="1"/>
  <c r="A2035" i="1"/>
  <c r="A2051" i="1"/>
  <c r="A2052" i="1"/>
  <c r="A2053" i="1"/>
  <c r="A2068" i="1"/>
  <c r="A2069" i="1"/>
  <c r="A2070" i="1"/>
  <c r="A2071" i="1"/>
  <c r="A2086" i="1"/>
  <c r="A2087" i="1"/>
  <c r="A2088" i="1"/>
  <c r="A2089" i="1"/>
  <c r="A2104" i="1"/>
  <c r="A2105" i="1"/>
  <c r="A2106" i="1"/>
  <c r="A2107" i="1"/>
  <c r="A2122" i="1"/>
  <c r="A2123" i="1"/>
  <c r="A2124" i="1"/>
  <c r="A2125" i="1"/>
  <c r="A2140" i="1"/>
  <c r="A2141" i="1"/>
  <c r="A2142" i="1"/>
  <c r="A2143" i="1"/>
  <c r="A2159" i="1"/>
  <c r="A2160" i="1"/>
  <c r="A2161" i="1"/>
  <c r="A2176" i="1"/>
  <c r="A2177" i="1"/>
  <c r="A2178" i="1"/>
  <c r="A2179" i="1"/>
  <c r="A2195" i="1"/>
  <c r="A2196" i="1"/>
  <c r="A2197" i="1"/>
  <c r="A2212" i="1"/>
  <c r="A2213" i="1"/>
  <c r="A2214" i="1"/>
  <c r="A2215" i="1"/>
  <c r="A2231" i="1"/>
  <c r="A2232" i="1"/>
  <c r="A2233" i="1"/>
  <c r="A2248" i="1"/>
  <c r="A2249" i="1"/>
  <c r="A2250" i="1"/>
  <c r="A2251" i="1"/>
  <c r="A2267" i="1"/>
  <c r="A2268" i="1"/>
  <c r="A2269" i="1"/>
  <c r="A2285" i="1"/>
  <c r="A2286" i="1"/>
  <c r="A2287" i="1"/>
  <c r="A2303" i="1"/>
  <c r="A2304" i="1"/>
  <c r="A2305" i="1"/>
  <c r="A2321" i="1"/>
  <c r="A2322" i="1"/>
  <c r="A2323" i="1"/>
  <c r="A2338" i="1"/>
  <c r="A2339" i="1"/>
  <c r="A2340" i="1"/>
  <c r="A2341" i="1"/>
  <c r="A2356" i="1"/>
  <c r="A2357" i="1"/>
  <c r="A2358" i="1"/>
  <c r="A2359" i="1"/>
  <c r="A2374" i="1"/>
  <c r="A2375" i="1"/>
  <c r="A2376" i="1"/>
  <c r="A2377" i="1"/>
  <c r="A2392" i="1"/>
  <c r="A2393" i="1"/>
  <c r="A2394" i="1"/>
  <c r="A2395" i="1"/>
  <c r="A2411" i="1"/>
  <c r="A2412" i="1"/>
  <c r="A2413" i="1"/>
  <c r="A2429" i="1"/>
  <c r="A2430" i="1"/>
  <c r="A2431" i="1"/>
  <c r="A2447" i="1"/>
  <c r="A2448" i="1"/>
  <c r="A2449" i="1"/>
  <c r="A2464" i="1"/>
  <c r="A2465" i="1"/>
  <c r="A2466" i="1"/>
  <c r="A2467" i="1"/>
  <c r="A2483" i="1"/>
  <c r="A2484" i="1"/>
  <c r="A2485" i="1"/>
  <c r="A2501" i="1"/>
  <c r="A2502" i="1"/>
  <c r="A2503" i="1"/>
  <c r="A2519" i="1"/>
  <c r="A2520" i="1"/>
  <c r="A2521" i="1"/>
  <c r="A2537" i="1"/>
  <c r="A2538" i="1"/>
  <c r="A2539" i="1"/>
  <c r="A2555" i="1"/>
  <c r="A2556" i="1"/>
  <c r="A2557" i="1"/>
  <c r="A2573" i="1"/>
  <c r="A2574" i="1"/>
  <c r="A2575" i="1"/>
  <c r="A2590" i="1"/>
  <c r="A2591" i="1"/>
  <c r="A2592" i="1"/>
  <c r="A2593" i="1"/>
  <c r="A2608" i="1"/>
  <c r="A2609" i="1"/>
  <c r="A2610" i="1"/>
  <c r="A2611" i="1"/>
  <c r="A2626" i="1"/>
  <c r="A2627" i="1"/>
  <c r="A2628" i="1"/>
  <c r="A2629" i="1"/>
  <c r="A2644" i="1"/>
  <c r="A2645" i="1"/>
  <c r="A2646" i="1"/>
  <c r="A2647" i="1"/>
  <c r="A2663" i="1"/>
  <c r="A2664" i="1"/>
  <c r="A2665" i="1"/>
  <c r="A2681" i="1"/>
  <c r="A2682" i="1"/>
  <c r="A2683" i="1"/>
  <c r="A2699" i="1"/>
  <c r="A2700" i="1"/>
  <c r="A2701" i="1"/>
  <c r="A2717" i="1"/>
  <c r="A2718" i="1"/>
  <c r="A2719" i="1"/>
  <c r="A2735" i="1"/>
  <c r="A2736" i="1"/>
  <c r="A2737" i="1"/>
  <c r="A2753" i="1"/>
  <c r="A2754" i="1"/>
  <c r="A2755" i="1"/>
  <c r="A2770" i="1"/>
  <c r="A2771" i="1"/>
  <c r="A2772" i="1"/>
  <c r="A2773" i="1"/>
  <c r="A2788" i="1"/>
  <c r="A2789" i="1"/>
  <c r="A2790" i="1"/>
  <c r="A2791" i="1"/>
  <c r="A2807" i="1"/>
  <c r="A2808" i="1"/>
  <c r="A2809" i="1"/>
  <c r="A2825" i="1"/>
  <c r="A2826" i="1"/>
  <c r="A2827" i="1"/>
  <c r="A2842" i="1"/>
  <c r="A2843" i="1"/>
  <c r="A2844" i="1"/>
  <c r="A2845" i="1"/>
  <c r="A2860" i="1"/>
  <c r="A2861" i="1"/>
  <c r="A2862" i="1"/>
  <c r="A2863" i="1"/>
  <c r="A2878" i="1"/>
  <c r="A2879" i="1"/>
  <c r="A2880" i="1"/>
  <c r="A2881" i="1"/>
  <c r="A2897" i="1"/>
  <c r="A2898" i="1"/>
  <c r="A2899" i="1"/>
  <c r="A2915" i="1"/>
  <c r="A2916" i="1"/>
  <c r="A2917" i="1"/>
  <c r="A2932" i="1"/>
  <c r="A2933" i="1"/>
  <c r="A2934" i="1"/>
  <c r="A2935" i="1"/>
  <c r="A2950" i="1"/>
  <c r="A2951" i="1"/>
  <c r="A2952" i="1"/>
  <c r="A2953" i="1"/>
  <c r="A2969" i="1"/>
  <c r="A2970" i="1"/>
  <c r="A2971" i="1"/>
  <c r="A2987" i="1"/>
  <c r="A2988" i="1"/>
  <c r="A2989" i="1"/>
  <c r="A3005" i="1"/>
  <c r="A3006" i="1"/>
  <c r="A3007" i="1"/>
  <c r="A3023" i="1"/>
  <c r="A3024" i="1"/>
  <c r="A3025" i="1"/>
  <c r="A3041" i="1"/>
  <c r="A3042" i="1"/>
  <c r="A3043" i="1"/>
  <c r="A3059" i="1"/>
  <c r="A3060" i="1"/>
  <c r="A3061" i="1"/>
  <c r="A3076" i="1"/>
  <c r="A3077" i="1"/>
  <c r="A3078" i="1"/>
  <c r="A3079" i="1"/>
  <c r="A3094" i="1"/>
  <c r="A3095" i="1"/>
  <c r="A3096" i="1"/>
  <c r="A3097" i="1"/>
  <c r="A3112" i="1"/>
  <c r="A3113" i="1"/>
  <c r="A3114" i="1"/>
  <c r="A3115" i="1"/>
  <c r="A3131" i="1"/>
  <c r="A3132" i="1"/>
  <c r="A3133" i="1"/>
  <c r="A3148" i="1"/>
  <c r="A3149" i="1"/>
  <c r="A3150" i="1"/>
  <c r="A3151" i="1"/>
  <c r="A3168" i="1"/>
  <c r="A3169" i="1"/>
  <c r="A3185" i="1"/>
  <c r="A3186" i="1"/>
  <c r="A3187" i="1"/>
  <c r="A3203" i="1"/>
  <c r="A3204" i="1"/>
  <c r="A3205" i="1"/>
  <c r="A3221" i="1"/>
  <c r="A3222" i="1"/>
  <c r="A3223" i="1"/>
  <c r="A3238" i="1"/>
  <c r="A3239" i="1"/>
  <c r="A3240" i="1"/>
  <c r="A3241" i="1"/>
  <c r="A3256" i="1"/>
  <c r="A3257" i="1"/>
  <c r="A3258" i="1"/>
  <c r="A3259" i="1"/>
  <c r="A3274" i="1"/>
  <c r="A3275" i="1"/>
  <c r="A3276" i="1"/>
  <c r="A3277" i="1"/>
  <c r="A3293" i="1"/>
  <c r="A3294" i="1"/>
  <c r="A3295" i="1"/>
  <c r="A3310" i="1"/>
  <c r="A3311" i="1"/>
  <c r="A3312" i="1"/>
  <c r="A3313" i="1"/>
  <c r="A3329" i="1"/>
  <c r="A3330" i="1"/>
  <c r="A3331" i="1"/>
  <c r="A3346" i="1"/>
  <c r="A3347" i="1"/>
  <c r="A3348" i="1"/>
  <c r="A3349" i="1"/>
  <c r="A3364" i="1"/>
  <c r="A3365" i="1"/>
  <c r="A3366" i="1"/>
  <c r="A3367" i="1"/>
  <c r="A3383" i="1"/>
  <c r="A3384" i="1"/>
  <c r="A3385" i="1"/>
  <c r="A3400" i="1"/>
  <c r="A3401" i="1"/>
  <c r="A3402" i="1"/>
  <c r="A3403" i="1"/>
  <c r="A3418" i="1"/>
  <c r="A3419" i="1"/>
  <c r="A3420" i="1"/>
  <c r="A3421" i="1"/>
  <c r="A3437" i="1"/>
  <c r="A3438" i="1"/>
  <c r="A3439" i="1"/>
  <c r="A3454" i="1"/>
  <c r="A3455" i="1"/>
  <c r="A3456" i="1"/>
  <c r="A3457" i="1"/>
  <c r="A3472" i="1"/>
  <c r="A3473" i="1"/>
  <c r="A3474" i="1"/>
  <c r="A3475" i="1"/>
  <c r="A3490" i="1"/>
  <c r="A3491" i="1"/>
  <c r="A3492" i="1"/>
  <c r="A3493" i="1"/>
  <c r="A3508" i="1"/>
  <c r="A3509" i="1"/>
  <c r="A3510" i="1"/>
  <c r="A3511" i="1"/>
  <c r="A3526" i="1"/>
  <c r="A3527" i="1"/>
  <c r="A3528" i="1"/>
  <c r="A3529" i="1"/>
  <c r="A3544" i="1"/>
  <c r="A3545" i="1"/>
  <c r="A3546" i="1"/>
  <c r="A3547" i="1"/>
  <c r="A3562" i="1"/>
  <c r="A3563" i="1"/>
  <c r="A3564" i="1"/>
  <c r="A3565" i="1"/>
  <c r="A3581" i="1"/>
  <c r="A3582" i="1"/>
  <c r="A3583" i="1"/>
  <c r="A3598" i="1"/>
  <c r="A3599" i="1"/>
  <c r="A3600" i="1"/>
  <c r="A3601" i="1"/>
  <c r="A3616" i="1"/>
  <c r="A3618" i="1"/>
  <c r="A3619" i="1"/>
  <c r="A3635" i="1"/>
  <c r="A3636" i="1"/>
  <c r="A3637" i="1"/>
  <c r="A3652" i="1"/>
  <c r="A3653" i="1"/>
  <c r="A3654" i="1"/>
  <c r="A3655" i="1"/>
  <c r="A3670" i="1"/>
  <c r="A3671" i="1"/>
  <c r="A3672" i="1"/>
  <c r="A3673" i="1"/>
  <c r="A3688" i="1"/>
  <c r="A3689" i="1"/>
  <c r="A3690" i="1"/>
  <c r="A3691" i="1"/>
  <c r="A3706" i="1"/>
  <c r="A3707" i="1"/>
  <c r="A3708" i="1"/>
  <c r="A3709" i="1"/>
  <c r="A3724" i="1"/>
  <c r="A3725" i="1"/>
  <c r="A3726" i="1"/>
  <c r="A3727" i="1"/>
  <c r="A3742" i="1"/>
  <c r="A3743" i="1"/>
  <c r="A3744" i="1"/>
  <c r="A3745" i="1"/>
  <c r="A3760" i="1"/>
  <c r="A3761" i="1"/>
  <c r="A3762" i="1"/>
  <c r="A3763" i="1"/>
  <c r="A3779" i="1"/>
  <c r="A3780" i="1"/>
  <c r="A3781" i="1"/>
  <c r="A3797" i="1"/>
  <c r="A3798" i="1"/>
  <c r="A3799" i="1"/>
  <c r="A3814" i="1"/>
  <c r="A3815" i="1"/>
  <c r="A3816" i="1"/>
  <c r="A3817" i="1"/>
  <c r="A3833" i="1"/>
  <c r="A3834" i="1"/>
  <c r="A3835" i="1"/>
  <c r="A3850" i="1"/>
  <c r="A3851" i="1"/>
  <c r="A3852" i="1"/>
  <c r="A3853" i="1"/>
  <c r="A3868" i="1"/>
  <c r="A3869" i="1"/>
  <c r="A3870" i="1"/>
  <c r="A3871" i="1"/>
  <c r="A3887" i="1"/>
  <c r="A3888" i="1"/>
  <c r="A3889" i="1"/>
  <c r="A3905" i="1"/>
  <c r="A3906" i="1"/>
  <c r="A3907" i="1"/>
  <c r="A3923" i="1"/>
  <c r="A3924" i="1"/>
  <c r="A3925" i="1"/>
  <c r="A3941" i="1"/>
  <c r="A3942" i="1"/>
  <c r="A3943" i="1"/>
  <c r="A3958" i="1"/>
  <c r="A3959" i="1"/>
  <c r="A3960" i="1"/>
  <c r="A3961" i="1"/>
  <c r="A3977" i="1"/>
  <c r="A3978" i="1"/>
  <c r="A3979" i="1"/>
  <c r="A3994" i="1"/>
  <c r="A3995" i="1"/>
  <c r="A3996" i="1"/>
  <c r="A3997" i="1"/>
  <c r="A4012" i="1"/>
  <c r="A4013" i="1"/>
  <c r="A4014" i="1"/>
  <c r="A4015" i="1"/>
  <c r="A4031" i="1"/>
  <c r="A4032" i="1"/>
  <c r="A4033" i="1"/>
  <c r="A4049" i="1"/>
  <c r="A4050" i="1"/>
  <c r="A4051" i="1"/>
  <c r="A4066" i="1"/>
  <c r="A4067" i="1"/>
  <c r="A4068" i="1"/>
  <c r="A4069" i="1"/>
  <c r="A4084" i="1"/>
  <c r="A4085" i="1"/>
  <c r="A4086" i="1"/>
  <c r="A4087" i="1"/>
  <c r="A4103" i="1"/>
  <c r="A4104" i="1"/>
  <c r="A4105" i="1"/>
  <c r="A4121" i="1"/>
  <c r="A4122" i="1"/>
  <c r="A4123" i="1"/>
  <c r="A4138" i="1"/>
  <c r="A4139" i="1"/>
  <c r="A4140" i="1"/>
  <c r="A4141" i="1"/>
  <c r="A4157" i="1"/>
  <c r="A4158" i="1"/>
  <c r="A4159" i="1"/>
  <c r="A4175" i="1"/>
  <c r="A4176" i="1"/>
  <c r="A4177" i="1"/>
  <c r="A4192" i="1"/>
  <c r="A4193" i="1"/>
  <c r="A4194" i="1"/>
  <c r="A4195" i="1"/>
  <c r="A4210" i="1"/>
  <c r="A4211" i="1"/>
  <c r="A4212" i="1"/>
  <c r="A4213" i="1"/>
  <c r="A4228" i="1"/>
  <c r="A4229" i="1"/>
  <c r="A4230" i="1"/>
  <c r="A4231" i="1"/>
  <c r="A4246" i="1"/>
  <c r="A4247" i="1"/>
  <c r="A4248" i="1"/>
  <c r="A4249" i="1"/>
  <c r="A4264" i="1"/>
  <c r="A4265" i="1"/>
  <c r="A4266" i="1"/>
  <c r="A4267" i="1"/>
  <c r="A4283" i="1"/>
  <c r="A4284" i="1"/>
  <c r="A4285" i="1"/>
  <c r="A4301" i="1"/>
  <c r="A4302" i="1"/>
  <c r="A4303" i="1"/>
  <c r="A4319" i="1"/>
  <c r="A4320" i="1"/>
  <c r="A4321" i="1"/>
  <c r="A4336" i="1"/>
  <c r="A4337" i="1"/>
  <c r="A4338" i="1"/>
  <c r="A4339" i="1"/>
  <c r="A4355" i="1"/>
  <c r="A4356" i="1"/>
  <c r="A4357" i="1"/>
  <c r="A4372" i="1"/>
  <c r="A4373" i="1"/>
  <c r="A4374" i="1"/>
  <c r="A4375" i="1"/>
  <c r="A4390" i="1"/>
  <c r="A4391" i="1"/>
  <c r="A4392" i="1"/>
  <c r="A4393" i="1"/>
  <c r="A4409" i="1"/>
  <c r="A4410" i="1"/>
  <c r="A4411" i="1"/>
  <c r="A4427" i="1"/>
  <c r="A4428" i="1"/>
  <c r="A4429" i="1"/>
  <c r="A4445" i="1"/>
  <c r="A4446" i="1"/>
  <c r="A4447" i="1"/>
  <c r="A4462" i="1"/>
  <c r="A4463" i="1"/>
  <c r="A4464" i="1"/>
  <c r="A4465" i="1"/>
  <c r="A4480" i="1"/>
  <c r="A4481" i="1"/>
  <c r="A4482" i="1"/>
  <c r="A4483" i="1"/>
  <c r="A4498" i="1"/>
  <c r="A4499" i="1"/>
  <c r="A4500" i="1"/>
  <c r="A4501" i="1"/>
  <c r="A4517" i="1"/>
  <c r="A4518" i="1"/>
  <c r="A4519" i="1"/>
  <c r="A4535" i="1"/>
  <c r="A4536" i="1"/>
  <c r="A4537" i="1"/>
  <c r="A4553" i="1"/>
  <c r="A4554" i="1"/>
  <c r="A4555" i="1"/>
  <c r="A4570" i="1"/>
  <c r="A4571" i="1"/>
  <c r="A4572" i="1"/>
  <c r="A4573" i="1"/>
  <c r="A4588" i="1"/>
  <c r="A4589" i="1"/>
  <c r="A4590" i="1"/>
  <c r="A4591" i="1"/>
  <c r="A4606" i="1"/>
  <c r="A4607" i="1"/>
  <c r="A4608" i="1"/>
  <c r="A4609" i="1"/>
  <c r="A4625" i="1"/>
  <c r="A4626" i="1"/>
  <c r="A4627" i="1"/>
  <c r="A4643" i="1"/>
  <c r="A4644" i="1"/>
  <c r="A4645" i="1"/>
  <c r="A4661" i="1"/>
  <c r="A4662" i="1"/>
  <c r="A4663" i="1"/>
  <c r="A4679" i="1"/>
  <c r="A4680" i="1"/>
  <c r="A4681" i="1"/>
  <c r="A4697" i="1"/>
  <c r="A4698" i="1"/>
  <c r="A4699" i="1"/>
  <c r="A4714" i="1"/>
  <c r="A4715" i="1"/>
  <c r="A4716" i="1"/>
  <c r="A4717" i="1"/>
  <c r="A4732" i="1"/>
  <c r="A4733" i="1"/>
  <c r="A4734" i="1"/>
  <c r="A4735" i="1"/>
  <c r="A4750" i="1"/>
  <c r="A4751" i="1"/>
  <c r="A4752" i="1"/>
  <c r="A4753" i="1"/>
  <c r="A4768" i="1"/>
  <c r="A4769" i="1"/>
  <c r="A4770" i="1"/>
  <c r="A4771" i="1"/>
  <c r="A4786" i="1"/>
  <c r="A4787" i="1"/>
  <c r="A4788" i="1"/>
  <c r="A4789" i="1"/>
  <c r="A4805" i="1"/>
  <c r="A4806" i="1"/>
  <c r="A4807" i="1"/>
  <c r="A4822" i="1"/>
  <c r="A4823" i="1"/>
  <c r="A4824" i="1"/>
  <c r="A4825" i="1"/>
  <c r="A4841" i="1"/>
  <c r="A4842" i="1"/>
  <c r="A4843" i="1"/>
  <c r="A4858" i="1"/>
  <c r="A4859" i="1"/>
  <c r="A4860" i="1"/>
  <c r="A4861" i="1"/>
  <c r="A4877" i="1"/>
  <c r="A4878" i="1"/>
  <c r="A4879" i="1"/>
  <c r="A4894" i="1"/>
  <c r="A4895" i="1"/>
  <c r="A4896" i="1"/>
  <c r="A4897" i="1"/>
  <c r="A4912" i="1"/>
  <c r="A4913" i="1"/>
  <c r="A4914" i="1"/>
  <c r="A4915" i="1"/>
  <c r="A4930" i="1"/>
  <c r="A4931" i="1"/>
  <c r="A4932" i="1"/>
  <c r="A4933" i="1"/>
  <c r="A4948" i="1"/>
  <c r="A4949" i="1"/>
  <c r="A4950" i="1"/>
  <c r="A4951" i="1"/>
  <c r="A4967" i="1"/>
  <c r="A4968" i="1"/>
  <c r="A4969" i="1"/>
  <c r="A4984" i="1"/>
  <c r="A4985" i="1"/>
  <c r="A4986" i="1"/>
  <c r="A4987" i="1"/>
  <c r="A5002" i="1"/>
  <c r="A5003" i="1"/>
  <c r="A5004" i="1"/>
  <c r="A5005" i="1"/>
  <c r="A5020" i="1"/>
  <c r="A5021" i="1"/>
  <c r="A5022" i="1"/>
  <c r="A5023" i="1"/>
  <c r="A5039" i="1"/>
  <c r="A5040" i="1"/>
  <c r="A5041" i="1"/>
  <c r="A5057" i="1"/>
  <c r="A5058" i="1"/>
  <c r="A5059" i="1"/>
  <c r="A5075" i="1"/>
  <c r="A5076" i="1"/>
  <c r="A5077" i="1"/>
  <c r="A5093" i="1"/>
  <c r="A5094" i="1"/>
  <c r="A5095" i="1"/>
  <c r="A5111" i="1"/>
  <c r="A5112" i="1"/>
  <c r="A5113" i="1"/>
  <c r="A5129" i="1"/>
  <c r="A5130" i="1"/>
  <c r="A5131" i="1"/>
  <c r="A5146" i="1"/>
  <c r="A5147" i="1"/>
  <c r="A5148" i="1"/>
  <c r="A5149" i="1"/>
  <c r="A5164" i="1"/>
  <c r="A5165" i="1"/>
  <c r="A5166" i="1"/>
  <c r="A5167" i="1"/>
  <c r="A5182" i="1"/>
  <c r="A5183" i="1"/>
  <c r="A5184" i="1"/>
  <c r="A5185" i="1"/>
  <c r="A5200" i="1"/>
  <c r="A5201" i="1"/>
  <c r="A5202" i="1"/>
  <c r="A5203" i="1"/>
  <c r="A5219" i="1"/>
  <c r="A5220" i="1"/>
  <c r="A5221" i="1"/>
  <c r="A5237" i="1"/>
  <c r="A5238" i="1"/>
  <c r="A5239" i="1"/>
  <c r="A5255" i="1"/>
  <c r="A5256" i="1"/>
  <c r="A5257" i="1"/>
  <c r="A5273" i="1"/>
  <c r="A5274" i="1"/>
  <c r="A5275" i="1"/>
  <c r="A5290" i="1"/>
  <c r="A5291" i="1"/>
  <c r="A5292" i="1"/>
  <c r="A5293" i="1"/>
  <c r="A5309" i="1"/>
  <c r="A5310" i="1"/>
  <c r="A5311" i="1"/>
  <c r="A5326" i="1"/>
  <c r="A5327" i="1"/>
  <c r="A5328" i="1"/>
  <c r="A5329" i="1"/>
  <c r="A5344" i="1"/>
  <c r="A5345" i="1"/>
  <c r="A5346" i="1"/>
  <c r="A5347" i="1"/>
  <c r="A5362" i="1"/>
  <c r="A5363" i="1"/>
  <c r="A5364" i="1"/>
  <c r="A5365" i="1"/>
  <c r="A5380" i="1"/>
  <c r="A5381" i="1"/>
  <c r="A5382" i="1"/>
  <c r="A5383" i="1"/>
  <c r="A5399" i="1"/>
  <c r="A5400" i="1"/>
  <c r="A5401" i="1"/>
  <c r="A5417" i="1"/>
  <c r="A5418" i="1"/>
  <c r="A5419" i="1"/>
  <c r="A5434" i="1"/>
  <c r="A5435" i="1"/>
  <c r="A5436" i="1"/>
  <c r="A5437" i="1"/>
  <c r="A5452" i="1"/>
  <c r="A5453" i="1"/>
  <c r="A5454" i="1"/>
  <c r="A5455" i="1"/>
  <c r="A5470" i="1"/>
  <c r="A5471" i="1"/>
  <c r="A5472" i="1"/>
  <c r="A5473" i="1"/>
  <c r="A5489" i="1"/>
  <c r="A5490" i="1"/>
  <c r="A5491" i="1"/>
  <c r="A5507" i="1"/>
  <c r="A5508" i="1"/>
  <c r="A5509" i="1"/>
  <c r="A5524" i="1"/>
  <c r="A5525" i="1"/>
  <c r="A5526" i="1"/>
  <c r="A5527" i="1"/>
  <c r="A5542" i="1"/>
  <c r="A5543" i="1"/>
  <c r="A5544" i="1"/>
  <c r="A5545" i="1"/>
  <c r="A5561" i="1"/>
  <c r="A5562" i="1"/>
  <c r="A5563" i="1"/>
  <c r="A5579" i="1"/>
  <c r="A5580" i="1"/>
  <c r="A5581" i="1"/>
  <c r="A5596" i="1"/>
  <c r="A5597" i="1"/>
  <c r="A5598" i="1"/>
  <c r="A5599" i="1"/>
  <c r="A5615" i="1"/>
  <c r="A5616" i="1"/>
  <c r="A5617" i="1"/>
  <c r="A5632" i="1"/>
  <c r="A5633" i="1"/>
  <c r="A5634" i="1"/>
  <c r="A5635" i="1"/>
  <c r="A5650" i="1"/>
  <c r="A5651" i="1"/>
  <c r="A5652" i="1"/>
  <c r="A5653" i="1"/>
  <c r="A5668" i="1"/>
  <c r="A5669" i="1"/>
  <c r="A5670" i="1"/>
  <c r="A5671" i="1"/>
  <c r="A5686" i="1"/>
  <c r="A5687" i="1"/>
  <c r="A5688" i="1"/>
  <c r="A5689" i="1"/>
  <c r="A5705" i="1"/>
  <c r="A5706" i="1"/>
  <c r="A5707" i="1"/>
  <c r="A5722" i="1"/>
  <c r="A5723" i="1"/>
  <c r="A5724" i="1"/>
  <c r="A5725" i="1"/>
  <c r="A5741" i="1"/>
  <c r="A5742" i="1"/>
  <c r="A5743" i="1"/>
  <c r="A5758" i="1"/>
  <c r="A5759" i="1"/>
  <c r="A5760" i="1"/>
  <c r="A5761" i="1"/>
  <c r="A5776" i="1"/>
  <c r="A5777" i="1"/>
  <c r="A5778" i="1"/>
  <c r="A5779" i="1"/>
  <c r="A5794" i="1"/>
  <c r="A5795" i="1"/>
  <c r="A5796" i="1"/>
  <c r="A5797" i="1"/>
  <c r="A5812" i="1"/>
  <c r="A5813" i="1"/>
  <c r="A5814" i="1"/>
  <c r="A5815" i="1"/>
  <c r="A5831" i="1"/>
  <c r="A5832" i="1"/>
  <c r="A5833" i="1"/>
  <c r="A5849" i="1"/>
  <c r="A5850" i="1"/>
  <c r="A5851" i="1"/>
  <c r="A5867" i="1"/>
  <c r="A5868" i="1"/>
  <c r="A5869" i="1"/>
  <c r="A5884" i="1"/>
  <c r="A5885" i="1"/>
  <c r="A5886" i="1"/>
  <c r="A5887" i="1"/>
  <c r="A5903" i="1"/>
  <c r="A5904" i="1"/>
  <c r="A5905" i="1"/>
  <c r="A5921" i="1"/>
  <c r="A5922" i="1"/>
  <c r="A5923" i="1"/>
  <c r="A5939" i="1"/>
  <c r="A5940" i="1"/>
  <c r="A5941" i="1"/>
  <c r="A5957" i="1"/>
  <c r="A5958" i="1"/>
  <c r="A5959" i="1"/>
  <c r="A5974" i="1"/>
  <c r="A5975" i="1"/>
  <c r="A5976" i="1"/>
  <c r="A5977" i="1"/>
  <c r="A5992" i="1"/>
  <c r="A5993" i="1"/>
  <c r="A5994" i="1"/>
  <c r="A5995" i="1"/>
  <c r="A6011" i="1"/>
  <c r="A6012" i="1"/>
  <c r="A6013" i="1"/>
  <c r="A6029" i="1"/>
  <c r="A6030" i="1"/>
  <c r="A6031" i="1"/>
  <c r="A6047" i="1"/>
  <c r="A6048" i="1"/>
  <c r="A6049" i="1"/>
  <c r="A6064" i="1"/>
  <c r="A6065" i="1"/>
  <c r="A6066" i="1"/>
  <c r="A6067" i="1"/>
  <c r="A6083" i="1"/>
  <c r="A6084" i="1"/>
  <c r="A6085" i="1"/>
  <c r="A6101" i="1"/>
  <c r="A6102" i="1"/>
  <c r="A6103" i="1"/>
  <c r="A6119" i="1"/>
  <c r="A6120" i="1"/>
  <c r="A6121" i="1"/>
  <c r="A6137" i="1"/>
  <c r="A6138" i="1"/>
  <c r="A6139" i="1"/>
  <c r="A6154" i="1"/>
  <c r="A6155" i="1"/>
  <c r="A6156" i="1"/>
  <c r="A6157" i="1"/>
  <c r="A6172" i="1"/>
  <c r="A6173" i="1"/>
  <c r="A6174" i="1"/>
  <c r="A6175" i="1"/>
  <c r="A6191" i="1"/>
  <c r="A6192" i="1"/>
  <c r="A6193" i="1"/>
  <c r="A6208" i="1"/>
  <c r="A6209" i="1"/>
  <c r="A6210" i="1"/>
  <c r="A6211" i="1"/>
  <c r="A6227" i="1"/>
  <c r="A6228" i="1"/>
  <c r="A6229" i="1"/>
  <c r="A6244" i="1"/>
  <c r="A6245" i="1"/>
  <c r="A6246" i="1"/>
  <c r="A6247" i="1"/>
  <c r="A6263" i="1"/>
  <c r="A6264" i="1"/>
  <c r="A6265" i="1"/>
  <c r="A6281" i="1"/>
  <c r="A6282" i="1"/>
  <c r="A6283" i="1"/>
  <c r="A6298" i="1"/>
  <c r="A6299" i="1"/>
  <c r="A6300" i="1"/>
  <c r="A6301" i="1"/>
  <c r="A6317" i="1"/>
  <c r="A6318" i="1"/>
  <c r="A6319" i="1"/>
  <c r="A6334" i="1"/>
  <c r="A6335" i="1"/>
  <c r="A6336" i="1"/>
  <c r="A6337" i="1"/>
  <c r="A6352" i="1"/>
  <c r="A6353" i="1"/>
  <c r="A6354" i="1"/>
  <c r="A6355" i="1"/>
  <c r="A6370" i="1"/>
  <c r="A6371" i="1"/>
  <c r="A6372" i="1"/>
  <c r="A6373" i="1"/>
  <c r="A6388" i="1"/>
  <c r="A6389" i="1"/>
  <c r="A6390" i="1"/>
  <c r="A6391" i="1"/>
  <c r="A6407" i="1"/>
  <c r="A6408" i="1"/>
  <c r="A6409" i="1"/>
  <c r="A6425" i="1"/>
  <c r="A6426" i="1"/>
  <c r="A6427" i="1"/>
  <c r="A6442" i="1"/>
  <c r="A6443" i="1"/>
  <c r="A6444" i="1"/>
  <c r="A6445" i="1"/>
  <c r="A6461" i="1"/>
  <c r="A6462" i="1"/>
  <c r="A6463" i="1"/>
  <c r="A6478" i="1"/>
  <c r="A6479" i="1"/>
  <c r="A6480" i="1"/>
  <c r="A6481" i="1"/>
  <c r="A6497" i="1"/>
  <c r="A6498" i="1"/>
  <c r="A6499" i="1"/>
  <c r="A6515" i="1"/>
  <c r="A6516" i="1"/>
  <c r="A6517" i="1"/>
  <c r="A6532" i="1"/>
  <c r="A6533" i="1"/>
  <c r="A6534" i="1"/>
  <c r="A6535" i="1"/>
  <c r="A6551" i="1"/>
  <c r="A6552" i="1"/>
  <c r="A6553" i="1"/>
  <c r="A6569" i="1"/>
  <c r="A6570" i="1"/>
  <c r="A6571" i="1"/>
  <c r="A6587" i="1"/>
  <c r="A6588" i="1"/>
  <c r="A6589" i="1"/>
  <c r="A6605" i="1"/>
  <c r="A6606" i="1"/>
  <c r="A6607" i="1"/>
  <c r="A6623" i="1"/>
  <c r="A6624" i="1"/>
  <c r="A6625" i="1"/>
  <c r="A6641" i="1"/>
  <c r="A6642" i="1"/>
  <c r="A6643" i="1"/>
  <c r="A6659" i="1"/>
  <c r="A6660" i="1"/>
  <c r="A6661" i="1"/>
  <c r="A6677" i="1"/>
  <c r="A6678" i="1"/>
  <c r="A6679" i="1"/>
  <c r="A6695" i="1"/>
  <c r="A6696" i="1"/>
  <c r="A6697" i="1"/>
  <c r="A6712" i="1"/>
  <c r="A6713" i="1"/>
  <c r="A6714" i="1"/>
  <c r="A6715" i="1"/>
  <c r="A6730" i="1"/>
  <c r="A6731" i="1"/>
  <c r="A6732" i="1"/>
  <c r="A6733" i="1"/>
  <c r="A6748" i="1"/>
  <c r="A6749" i="1"/>
  <c r="A6750" i="1"/>
  <c r="A6751" i="1"/>
  <c r="A6767" i="1"/>
  <c r="A6768" i="1"/>
  <c r="A6769" i="1"/>
  <c r="A6785" i="1"/>
  <c r="A6786" i="1"/>
  <c r="A6787" i="1"/>
  <c r="A6803" i="1"/>
  <c r="A6804" i="1"/>
  <c r="A6805" i="1"/>
  <c r="A6821" i="1"/>
  <c r="A6822" i="1"/>
  <c r="A6823" i="1"/>
  <c r="A6839" i="1"/>
  <c r="A6840" i="1"/>
  <c r="A6841" i="1"/>
  <c r="A6857" i="1"/>
  <c r="A6858" i="1"/>
  <c r="A6859" i="1"/>
  <c r="A6875" i="1"/>
  <c r="A6876" i="1"/>
  <c r="A6877" i="1"/>
  <c r="A6892" i="1"/>
  <c r="A6893" i="1"/>
  <c r="A6894" i="1"/>
  <c r="A6895" i="1"/>
  <c r="A6911" i="1"/>
  <c r="A6912" i="1"/>
  <c r="A6913" i="1"/>
  <c r="A6928" i="1"/>
  <c r="A6929" i="1"/>
  <c r="A6930" i="1"/>
  <c r="A6931" i="1"/>
  <c r="A6947" i="1"/>
  <c r="A6948" i="1"/>
  <c r="A6949" i="1"/>
  <c r="A6964" i="1"/>
  <c r="A6965" i="1"/>
  <c r="A6966" i="1"/>
  <c r="A6967" i="1"/>
  <c r="A6983" i="1"/>
  <c r="A6984" i="1"/>
  <c r="A6985" i="1"/>
</calcChain>
</file>

<file path=xl/sharedStrings.xml><?xml version="1.0" encoding="utf-8"?>
<sst xmlns="http://schemas.openxmlformats.org/spreadsheetml/2006/main" count="12254" uniqueCount="3791">
  <si>
    <t>Logo CITCEM</t>
  </si>
  <si>
    <t>Apresentação</t>
  </si>
  <si>
    <t>Metodologia</t>
  </si>
  <si>
    <t>Necrópoles</t>
  </si>
  <si>
    <t>Sepulturas</t>
  </si>
  <si>
    <t>Mapa</t>
  </si>
  <si>
    <t>Ficha Técnica</t>
  </si>
  <si>
    <t xml:space="preserve">    Contacto</t>
  </si>
  <si>
    <t xml:space="preserve">    citcem_news@letras.up.pt </t>
  </si>
  <si>
    <t xml:space="preserve">    Login </t>
  </si>
  <si>
    <t>Pesquisa Necrópoles</t>
  </si>
  <si>
    <t>Home</t>
  </si>
  <si>
    <t xml:space="preserve">    Pesquisa Necrópoles </t>
  </si>
  <si>
    <t>Filtragem</t>
  </si>
  <si>
    <t>Código</t>
  </si>
  <si>
    <t>CNS</t>
  </si>
  <si>
    <t>Designação</t>
  </si>
  <si>
    <t>Localização:</t>
  </si>
  <si>
    <t>Lugar</t>
  </si>
  <si>
    <t>Freguesia</t>
  </si>
  <si>
    <t>Concelho</t>
  </si>
  <si>
    <t>Distrito</t>
  </si>
  <si>
    <t>Latitude</t>
  </si>
  <si>
    <t>Entree</t>
  </si>
  <si>
    <t>Longitude</t>
  </si>
  <si>
    <t>Altitude</t>
  </si>
  <si>
    <t>Nº total de sepulturas referidas</t>
  </si>
  <si>
    <t>Nº total de sepulturas sobreviventes</t>
  </si>
  <si>
    <t>Tipo de Necrópole</t>
  </si>
  <si>
    <t>Tipologia do espaço funerário</t>
  </si>
  <si>
    <t>Articulação com a paisagem</t>
  </si>
  <si>
    <t>Substracto</t>
  </si>
  <si>
    <t>Ver</t>
  </si>
  <si>
    <t>entradas</t>
  </si>
  <si>
    <t>Pesquisa Geral:</t>
  </si>
  <si>
    <t xml:space="preserve">    Necrópole: Vale de Vila</t>
  </si>
  <si>
    <t xml:space="preserve">    Código: 0181913N02</t>
  </si>
  <si>
    <t xml:space="preserve">    CNS: 19945</t>
  </si>
  <si>
    <t xml:space="preserve">    Localização:</t>
  </si>
  <si>
    <t>- Latitude: 41.050844º</t>
  </si>
  <si>
    <t>- Longitude: -7.530763º</t>
  </si>
  <si>
    <t>- Altitude: 725º</t>
  </si>
  <si>
    <t>Nº total de sepulturas referidas: 8</t>
  </si>
  <si>
    <t>Nº total de sepulturas sobreviventes: 8</t>
  </si>
  <si>
    <t>Tipo de Necrópole: Sepulturas escavadas na rocha</t>
  </si>
  <si>
    <t>Tipologia do espaço funerário: Núcleo de 6 a 10 sepulturas</t>
  </si>
  <si>
    <t>Articulação com a paisagem: Associada a habitat</t>
  </si>
  <si>
    <t>Substracto: Granito</t>
  </si>
  <si>
    <t>Bibliografia: GUEDES, César (2015) - A sul do Douro: percurso pelas sepulturas escavadas na rocha entre os rios Távora e Cabrum. Porto: Faculdade de Letras da Universidade do Porto, Porto. Tese de Mestrado.</t>
  </si>
  <si>
    <t>Necrópole: Quinta de S. Martinho</t>
  </si>
  <si>
    <t>Código: 0181913N03</t>
  </si>
  <si>
    <t>CNS: 19946</t>
  </si>
  <si>
    <t>- Latitude: 41.044780º</t>
  </si>
  <si>
    <t>- Longitude: -7.536323º</t>
  </si>
  <si>
    <t>- Altitude: 760º</t>
  </si>
  <si>
    <t>Nº total de sepulturas referidas: 1</t>
  </si>
  <si>
    <t>Nº total de sepulturas sobreviventes: 1</t>
  </si>
  <si>
    <t>Tipologia do espaço funerário: Sepultura isolada</t>
  </si>
  <si>
    <t>Necrópole: Baganhos</t>
  </si>
  <si>
    <t>Código: 0181913N04</t>
  </si>
  <si>
    <t>CNS: 19943</t>
  </si>
  <si>
    <t>- Latitude: 41.026356º</t>
  </si>
  <si>
    <t>- Longitude: -7.538908º</t>
  </si>
  <si>
    <t>- Altitude: 615º</t>
  </si>
  <si>
    <t>Nº total de sepulturas referidas: 5</t>
  </si>
  <si>
    <t>Nº total de sepulturas sobreviventes: 5</t>
  </si>
  <si>
    <t>Tipologia do espaço funerário: Núcleo de 2 a 5 sepulturas</t>
  </si>
  <si>
    <t>Necrópole: Monte Verde</t>
  </si>
  <si>
    <t>Código: 0181913N05</t>
  </si>
  <si>
    <t>CNS: -</t>
  </si>
  <si>
    <t>- Latitude: -</t>
  </si>
  <si>
    <t>- Longitude: -</t>
  </si>
  <si>
    <t>- Altitude: -</t>
  </si>
  <si>
    <t>Nº total de sepulturas sobreviventes: -</t>
  </si>
  <si>
    <t>Necrópole: Cabeço do Poio</t>
  </si>
  <si>
    <t>Código: 0181913N06</t>
  </si>
  <si>
    <t>Nº total de sepulturas referidas: 4</t>
  </si>
  <si>
    <t>Articulação com a paisagem: Indeterminada</t>
  </si>
  <si>
    <t>Necrópole: Passa Frio</t>
  </si>
  <si>
    <t>Código: 0181915N01</t>
  </si>
  <si>
    <t>CNS: 19952</t>
  </si>
  <si>
    <t>- Latitude: 41.088784º</t>
  </si>
  <si>
    <t>- Longitude: -7.534989º</t>
  </si>
  <si>
    <t>- Altitude: 680º</t>
  </si>
  <si>
    <t>Nº total de sepulturas referidas: 3</t>
  </si>
  <si>
    <t>Nº total de sepulturas sobreviventes: 3</t>
  </si>
  <si>
    <t>Articulação com a paisagem: Associada a povoado fortificado e templo</t>
  </si>
  <si>
    <t>Necrópole: Sabroso</t>
  </si>
  <si>
    <t>Código: 0181912N01</t>
  </si>
  <si>
    <t>CNS: 2876</t>
  </si>
  <si>
    <t>- Latitude: 41.128343º</t>
  </si>
  <si>
    <t>- Longitude: -7.632964º</t>
  </si>
  <si>
    <t>- Altitude: 616º</t>
  </si>
  <si>
    <t>Substracto: Xisto</t>
  </si>
  <si>
    <t>Necrópole: Necrópole de São Cosmado/Tapada do Abade</t>
  </si>
  <si>
    <t>Código: 0180108N01</t>
  </si>
  <si>
    <t>CNS: 19216</t>
  </si>
  <si>
    <t>- Latitude: 41.079266º</t>
  </si>
  <si>
    <t>- Longitude: -7.638065º</t>
  </si>
  <si>
    <t>- Altitude: 750º</t>
  </si>
  <si>
    <t>Nº total de sepulturas referidas: 9</t>
  </si>
  <si>
    <t>Nº total de sepulturas sobreviventes: 9</t>
  </si>
  <si>
    <t>Necrópole: Quinta da Silveira</t>
  </si>
  <si>
    <t>Código: 0180103N01</t>
  </si>
  <si>
    <t>- Latitude: 41.094121º</t>
  </si>
  <si>
    <t>- Longitude: -7.671276º</t>
  </si>
  <si>
    <t>- Altitude: 655º</t>
  </si>
  <si>
    <t>Necrópole: Quinta de S. Bento</t>
  </si>
  <si>
    <t>Código: 0182002N01</t>
  </si>
  <si>
    <t>- Latitude: 41.057500º</t>
  </si>
  <si>
    <t>- Longitude: -7.767410º</t>
  </si>
  <si>
    <t>- Altitude: 405º</t>
  </si>
  <si>
    <t>Nº total de sepulturas referidas: 2</t>
  </si>
  <si>
    <t>Articulação com a paisagem: Associada a habitat e templo</t>
  </si>
  <si>
    <t>Necrópole: Vila Chã da Beira</t>
  </si>
  <si>
    <t>Código: 0182010N01</t>
  </si>
  <si>
    <t>- Lugar: -</t>
  </si>
  <si>
    <t>- Latitude: 41.029793º</t>
  </si>
  <si>
    <t>- Longitude: -7.688284º</t>
  </si>
  <si>
    <t>- Altitude: 820º</t>
  </si>
  <si>
    <t>Nº total de sepulturas sobreviventes: 2</t>
  </si>
  <si>
    <t>Necrópole: Leirós</t>
  </si>
  <si>
    <t>Código: 0182008N01</t>
  </si>
  <si>
    <t>- Latitude: 41.047819º</t>
  </si>
  <si>
    <t>- Longitude: -7.740898º</t>
  </si>
  <si>
    <t>- Altitude: 545º</t>
  </si>
  <si>
    <t>Necrópole: Giralda</t>
  </si>
  <si>
    <t>Código: 0180511N01</t>
  </si>
  <si>
    <t>- Latitude: 41.007723º</t>
  </si>
  <si>
    <t>- Longitude: -7.866569º</t>
  </si>
  <si>
    <t>- Altitude: 940º</t>
  </si>
  <si>
    <t>Articulação com a paisagem: Associada a via</t>
  </si>
  <si>
    <t>Necrópole: Pedra Cavada/Salgueiral</t>
  </si>
  <si>
    <t>Código: 0180511N02</t>
  </si>
  <si>
    <t>- Latitude: 41.033122º</t>
  </si>
  <si>
    <t>- Longitude: -7.858045º</t>
  </si>
  <si>
    <t>- Altitude: 850º</t>
  </si>
  <si>
    <t>Necrópole: Dorna Pedrenha</t>
  </si>
  <si>
    <t>Código: 0180511N03</t>
  </si>
  <si>
    <t>- Latitude: 40.997422º</t>
  </si>
  <si>
    <t>- Longitude: -7.853394º</t>
  </si>
  <si>
    <t>- Altitude: 1000º</t>
  </si>
  <si>
    <t>Necrópole: Mesquitela/ Monte do Poio</t>
  </si>
  <si>
    <t>Código: 0181302N01</t>
  </si>
  <si>
    <t>CNS: 20540</t>
  </si>
  <si>
    <t>- Latitude: 41.121985º</t>
  </si>
  <si>
    <t>- Longitude: -7.858018º</t>
  </si>
  <si>
    <t>- Altitude: 775º</t>
  </si>
  <si>
    <t>Necrópole: Mogueira</t>
  </si>
  <si>
    <t>Código: 0181314N01</t>
  </si>
  <si>
    <t>CNS: 233</t>
  </si>
  <si>
    <t>- Latitude: 41.112329º</t>
  </si>
  <si>
    <t>- Longitude: -7.892213º</t>
  </si>
  <si>
    <t>- Altitude: 450º</t>
  </si>
  <si>
    <t>Articulação com a paisagem: Associada a castelo</t>
  </si>
  <si>
    <t>Necrópole: Nogueiró</t>
  </si>
  <si>
    <t>Código: 0181306N01</t>
  </si>
  <si>
    <t>CNS: 14192</t>
  </si>
  <si>
    <t>- Latitude: 41.080741º</t>
  </si>
  <si>
    <t>- Longitude: -8.007195º</t>
  </si>
  <si>
    <t>- Altitude: 520º</t>
  </si>
  <si>
    <t>Necrópole: Capela da Nossa Senhora da Esperança /Quintã</t>
  </si>
  <si>
    <t>Código: 0181303N01</t>
  </si>
  <si>
    <t>CNS: 20539</t>
  </si>
  <si>
    <t>- Latitude: 41.097011º</t>
  </si>
  <si>
    <t>- Longitude: -7.963227º</t>
  </si>
  <si>
    <t>- Altitude: 320º</t>
  </si>
  <si>
    <t>Articulação com a paisagem: Associada a templo</t>
  </si>
  <si>
    <t>Necrópole: São Cipriano</t>
  </si>
  <si>
    <t>Código: 0181312N01</t>
  </si>
  <si>
    <t>CNS: 20537</t>
  </si>
  <si>
    <t>- Latitude: 41.056959º</t>
  </si>
  <si>
    <t>- Longitude: -7.982253º</t>
  </si>
  <si>
    <t>- Altitude: 660º</t>
  </si>
  <si>
    <t>Necrópole: Masseiras</t>
  </si>
  <si>
    <t>Código: 0181312N02</t>
  </si>
  <si>
    <t>CNS: 20536</t>
  </si>
  <si>
    <t>- Latitude: 41.061392º</t>
  </si>
  <si>
    <t>- Longitude: -7.976293º</t>
  </si>
  <si>
    <t>- Altitude: 785º</t>
  </si>
  <si>
    <t>Necrópole: Cardaínho</t>
  </si>
  <si>
    <t>Código: 0181315N01</t>
  </si>
  <si>
    <t>CNS: 20538</t>
  </si>
  <si>
    <t>- Latitude: 41.080301º</t>
  </si>
  <si>
    <t>- Longitude: -7.977464º</t>
  </si>
  <si>
    <t>- Altitude: 715º</t>
  </si>
  <si>
    <t>Necrópole: Igreja de S. João Baptista</t>
  </si>
  <si>
    <t>Código: 040307N01</t>
  </si>
  <si>
    <t>CNS: 2317</t>
  </si>
  <si>
    <t>- Latitude: 41.204855º</t>
  </si>
  <si>
    <t>- Longitude: -7.30369º</t>
  </si>
  <si>
    <t>Bibliografia: LOPES, Isabel Alexandra Resende Justo (2002) - Contextos Materiais da Morte durante a Idade Média: as Necrópoles do Douro Superior. Porto: Faculdade de Letras da Universidade do Porto. Tese de Mestrado.</t>
  </si>
  <si>
    <t>Necrópole: Passadouro</t>
  </si>
  <si>
    <t>Código: 040308N02</t>
  </si>
  <si>
    <t>CNS: 16963</t>
  </si>
  <si>
    <t>- Latitude: 41.180261º</t>
  </si>
  <si>
    <t>- Longitude: -7.370931º</t>
  </si>
  <si>
    <t>- Altitude: 210º</t>
  </si>
  <si>
    <t>Necrópole: Cabeço da Secoira</t>
  </si>
  <si>
    <t>Código: 040401N01</t>
  </si>
  <si>
    <t>CNS: 2253</t>
  </si>
  <si>
    <t>- Latitude: 41.183509º</t>
  </si>
  <si>
    <t>- Longitude: -6.764085º</t>
  </si>
  <si>
    <t>- Altitude: 710º</t>
  </si>
  <si>
    <t>Necrópole: São Paulo</t>
  </si>
  <si>
    <t>Código: 040406N01</t>
  </si>
  <si>
    <t>CNS: 2202</t>
  </si>
  <si>
    <t>- Latitude: 41.058854º</t>
  </si>
  <si>
    <t>- Longitude: -6.89844º</t>
  </si>
  <si>
    <t>- Altitude: 356º</t>
  </si>
  <si>
    <t>Necrópole: Cevadeira</t>
  </si>
  <si>
    <t>Código: 040902N02</t>
  </si>
  <si>
    <t>CNS: 4512 ?</t>
  </si>
  <si>
    <t>- Latitude: 41.270893º</t>
  </si>
  <si>
    <t>- Longitude: -7.079315º</t>
  </si>
  <si>
    <t>- Altitude: 198º</t>
  </si>
  <si>
    <t>Nº total de sepulturas referidas: 7</t>
  </si>
  <si>
    <t>Nº total de sepulturas sobreviventes: 7</t>
  </si>
  <si>
    <t>Necrópole: Vila Velha</t>
  </si>
  <si>
    <t>Código: 040902N03</t>
  </si>
  <si>
    <t>CNS: 6938</t>
  </si>
  <si>
    <t>Nº total de sepulturas referidas: -</t>
  </si>
  <si>
    <t>Tipologia do espaço funerário: Indeterminado</t>
  </si>
  <si>
    <t>Bibliografia: Portal do Arqueólogo, CNS 6938.</t>
  </si>
  <si>
    <t>Necrópole: Olival da Rasa</t>
  </si>
  <si>
    <t>Código: 040903N01</t>
  </si>
  <si>
    <t>CNS: 2163?</t>
  </si>
  <si>
    <t>- Latitude: 41.191061º</t>
  </si>
  <si>
    <t>- Longitude: -7.112590º</t>
  </si>
  <si>
    <t>- Altitude: 130º</t>
  </si>
  <si>
    <t>Necrópole: Vilar Maior</t>
  </si>
  <si>
    <t>Código: 040903N02</t>
  </si>
  <si>
    <t>CNS: 4157</t>
  </si>
  <si>
    <t>- Latitude: 41.19376º</t>
  </si>
  <si>
    <t>- Longitude: -7.112737º</t>
  </si>
  <si>
    <t>Substracto: indeterminado</t>
  </si>
  <si>
    <t>Necrópole: Baldoeiro</t>
  </si>
  <si>
    <t>Código: 040904N01</t>
  </si>
  <si>
    <t>CNS: 1008</t>
  </si>
  <si>
    <t>- Latitude: 41.223234º</t>
  </si>
  <si>
    <t>- Longitude: -7.086043º</t>
  </si>
  <si>
    <t>- Altitude: 266º</t>
  </si>
  <si>
    <t>Nº total de sepulturas referidas: 15</t>
  </si>
  <si>
    <t>Tipologia do espaço funerário: Necrópole associada a templo</t>
  </si>
  <si>
    <t>Necrópole: Santa Cruz da Vilariça</t>
  </si>
  <si>
    <t>Código: 040904N02</t>
  </si>
  <si>
    <t>CNS: 10888</t>
  </si>
  <si>
    <t>- Latitude: 41.209312º</t>
  </si>
  <si>
    <t>- Longitude: -7.089842º</t>
  </si>
  <si>
    <t>Articulação com a paisagem: Associada a castelo e templo</t>
  </si>
  <si>
    <t>Necrópole: Abadia Velha</t>
  </si>
  <si>
    <t>Código: 0182005N01</t>
  </si>
  <si>
    <t>CNS: 1145</t>
  </si>
  <si>
    <t>- Latitude: 41.061647º</t>
  </si>
  <si>
    <t>- Longitude: -7.741722º</t>
  </si>
  <si>
    <t>- Altitude: 440º</t>
  </si>
  <si>
    <t>Bibliografia: Portal do Arqueólogo, CNS 1145</t>
  </si>
  <si>
    <t>Necrópole: São Cristovão</t>
  </si>
  <si>
    <t>Código: 040905N01</t>
  </si>
  <si>
    <t>CNS: 5486</t>
  </si>
  <si>
    <t>- Latitude: 41.166301º</t>
  </si>
  <si>
    <t>- Longitude: -6.851625º</t>
  </si>
  <si>
    <t>Nº total de sepulturas referidas: 14</t>
  </si>
  <si>
    <t>Necrópole: São Pedro</t>
  </si>
  <si>
    <t>Código: 040913N01</t>
  </si>
  <si>
    <t>- Latitude: 41.168357º</t>
  </si>
  <si>
    <t>- Longitude: -6.908183º</t>
  </si>
  <si>
    <t>- Altitude: 621º</t>
  </si>
  <si>
    <t>Nº total de sepulturas sobreviventes: 0</t>
  </si>
  <si>
    <t>Necrópole: Caminho das Sepulturas</t>
  </si>
  <si>
    <t>Código: 040913N02</t>
  </si>
  <si>
    <t>CNS: 3667</t>
  </si>
  <si>
    <t>Bibliografia: LOPES, Isabel Alexandra Resende Justo (2002) - Contextos Materiais da Morte durante a Idade Média: as Necrópoles do Douro Superior. Porto: Faculdade de Letras da Universidade do Porto. Tese de Mestrado. Portal do Arqueólogo, CNS 3667.</t>
  </si>
  <si>
    <t>Necrópole: Alfarela</t>
  </si>
  <si>
    <t>Código: 040916N01</t>
  </si>
  <si>
    <t>CNS: 4801</t>
  </si>
  <si>
    <t>- Latitude: 41.188747º</t>
  </si>
  <si>
    <t>- Longitude: -7.09577º</t>
  </si>
  <si>
    <t>- Altitude: 170º</t>
  </si>
  <si>
    <t>Nº total de sepulturas referidas: 6</t>
  </si>
  <si>
    <t>Nº total de sepulturas sobreviventes: 6</t>
  </si>
  <si>
    <t>Articulação com a paisagem: Associada a povoado fortificado</t>
  </si>
  <si>
    <t>Necrópole: Lameirões</t>
  </si>
  <si>
    <t>Código: 040917N01</t>
  </si>
  <si>
    <t>CNS: 6937</t>
  </si>
  <si>
    <t>- Latitude: 41.077064º</t>
  </si>
  <si>
    <t>- Longitude: -7.040627º</t>
  </si>
  <si>
    <t>- Altitude: 500º</t>
  </si>
  <si>
    <t>Necrópole: Vale do Esfola Cabras</t>
  </si>
  <si>
    <t>Código: 040917N02</t>
  </si>
  <si>
    <t>- Latitude: 41.059003º</t>
  </si>
  <si>
    <t>- Longitude: -7.051996º</t>
  </si>
  <si>
    <t>- Altitude: 150º</t>
  </si>
  <si>
    <t>Necrópole: Salgueiral</t>
  </si>
  <si>
    <t>Código: 041005N01</t>
  </si>
  <si>
    <t>CNS: 2272</t>
  </si>
  <si>
    <t>- Latitude: 41.319912º</t>
  </si>
  <si>
    <t>- Longitude: -7.255644º</t>
  </si>
  <si>
    <t>- Altitude: 340º</t>
  </si>
  <si>
    <t>Bibliografia: LOPES, Isabel Alexandra Resende Justo (2002) - Contextos Materiais da Morte durante a Idade Média: as Necrópoles do Douro Superior. Porto: Faculdade de Letras da Universidade do Porto. Tese de Mestrado. TENTE, Catarina (2017) - Alta Idade Média no Vale do Tua: continuidades e mudanças entre o fim do império romano e o início da nacionalidade. in GOMES, Luís Filipe Coutinho; MARQUES, João Nuno; CARVALHO, Pedro C. (coord) - Estudo histórico e etnológico do Vale do Tua: (Concelhos de Alijó, Carrazeda de Ansiães, Mirandela, Murça e Vila Flor): aproveitamento hidroelétrico do Vale do Tua. Porto: EDP, p.46.</t>
  </si>
  <si>
    <t>Necrópole: Pala do Conde / Godeiros</t>
  </si>
  <si>
    <t>Código: 041008N01</t>
  </si>
  <si>
    <t>CNS: 18106</t>
  </si>
  <si>
    <t>- Latitude: 41.251517º</t>
  </si>
  <si>
    <t>- Longitude: -7.127707º</t>
  </si>
  <si>
    <t>Necrópole: São Sebastião</t>
  </si>
  <si>
    <t>Código: 090401N01</t>
  </si>
  <si>
    <t>- Latitude: 40.953279º</t>
  </si>
  <si>
    <t>- Longitude: -7.055212º</t>
  </si>
  <si>
    <t>- Altitude: 510º</t>
  </si>
  <si>
    <t>Necrópole: Cova da Moira / Fonte da Torre</t>
  </si>
  <si>
    <t>Código: 090401N02</t>
  </si>
  <si>
    <t>CNS: 33972</t>
  </si>
  <si>
    <t>- Latitude: 40.966458º</t>
  </si>
  <si>
    <t>- Longitude: -7.029562º</t>
  </si>
  <si>
    <t>- Altitude: 550º</t>
  </si>
  <si>
    <t>Necrópole: Cabeço do Milreiro</t>
  </si>
  <si>
    <t>Código: 090402N01</t>
  </si>
  <si>
    <t>CNS: 24691</t>
  </si>
  <si>
    <t>- Latitude: 40.880252º</t>
  </si>
  <si>
    <t>- Longitude: -6.852007º</t>
  </si>
  <si>
    <t>- Altitude: 649º</t>
  </si>
  <si>
    <t>Necrópole: Colmeal I</t>
  </si>
  <si>
    <t>Código: 090402N02</t>
  </si>
  <si>
    <t>CNS: 24693</t>
  </si>
  <si>
    <t>- Latitude: 40.877909º</t>
  </si>
  <si>
    <t>- Longitude: -6.855089º</t>
  </si>
  <si>
    <t>- Altitude: 630º</t>
  </si>
  <si>
    <t>Necrópole: Colmeal II</t>
  </si>
  <si>
    <t>Código: 090402N03</t>
  </si>
  <si>
    <t>CNS: 24687</t>
  </si>
  <si>
    <t>- Latitude: 40.881693º</t>
  </si>
  <si>
    <t>- Longitude: -6.858481º</t>
  </si>
  <si>
    <t>- Altitude: 610º</t>
  </si>
  <si>
    <t>Necrópole: Paço / Palumbeira</t>
  </si>
  <si>
    <t>Código: 090404N01</t>
  </si>
  <si>
    <t>CNS: 310</t>
  </si>
  <si>
    <t>- Latitude: 40.774452º</t>
  </si>
  <si>
    <t>- Longitude: -6.954532º</t>
  </si>
  <si>
    <t>Nº total de sepulturas sobreviventes: 4</t>
  </si>
  <si>
    <t>Necrópole: Cova da Moura</t>
  </si>
  <si>
    <t>Código: 090405N01</t>
  </si>
  <si>
    <t>- Latitude: 40.856380º</t>
  </si>
  <si>
    <t>- Longitude: -7.015846º</t>
  </si>
  <si>
    <t>- Altitude: 600º</t>
  </si>
  <si>
    <t>Necrópole: Regatos / Luzelos</t>
  </si>
  <si>
    <t>Código: 090405N02</t>
  </si>
  <si>
    <t>- Latitude: 40.842229º</t>
  </si>
  <si>
    <t>- Longitude: -7.056527º</t>
  </si>
  <si>
    <t>Necrópole: São Martinho</t>
  </si>
  <si>
    <t>Código: 090405N03</t>
  </si>
  <si>
    <t>Necrópole: Vinha Grande / Luzelos</t>
  </si>
  <si>
    <t>Código: 090405N04</t>
  </si>
  <si>
    <t>CNS: 12544</t>
  </si>
  <si>
    <t>- Latitude: 40.847462º</t>
  </si>
  <si>
    <t>- Longitude: -7.054032º</t>
  </si>
  <si>
    <t>Necrópole: Tapada da Machada</t>
  </si>
  <si>
    <t>Código: 090407N01</t>
  </si>
  <si>
    <t>- Latitude: 40.788420º</t>
  </si>
  <si>
    <t>- Longitude: -6.825184º</t>
  </si>
  <si>
    <t>- Altitude: 645º</t>
  </si>
  <si>
    <t>Necrópole: Canto dos Linhos</t>
  </si>
  <si>
    <t>Código: 090410N01</t>
  </si>
  <si>
    <t>CNS: 24634</t>
  </si>
  <si>
    <t>- Latitude: 40.89703º</t>
  </si>
  <si>
    <t>- Longitude: -6.918849º</t>
  </si>
  <si>
    <t>- Altitude: 590º</t>
  </si>
  <si>
    <t>Necrópole: Carrasqueiro</t>
  </si>
  <si>
    <t>Código: 090409N01</t>
  </si>
  <si>
    <t>- Latitude: 40.920461º</t>
  </si>
  <si>
    <t>- Longitude: -7.045673º</t>
  </si>
  <si>
    <t>Necrópole: Barreira / Quinta da Vila</t>
  </si>
  <si>
    <t>Código: 090410N02</t>
  </si>
  <si>
    <t>CNS: 24635</t>
  </si>
  <si>
    <t>- Latitude: 40.893629º</t>
  </si>
  <si>
    <t>- Longitude: -6.923455º</t>
  </si>
  <si>
    <t>Necrópole: Mimosa</t>
  </si>
  <si>
    <t>Código: 090402N04</t>
  </si>
  <si>
    <t>CNS: 8392</t>
  </si>
  <si>
    <t>- Latitude: 40.882042º</t>
  </si>
  <si>
    <t>- Longitude: -6.870623º</t>
  </si>
  <si>
    <t>- Altitude: 640º</t>
  </si>
  <si>
    <t>Nº total de sepulturas referidas: 22</t>
  </si>
  <si>
    <t>Nº total de sepulturas sobreviventes: 16</t>
  </si>
  <si>
    <t>Tipologia do espaço funerário: Necrópole desordenada</t>
  </si>
  <si>
    <t>Necrópole: Sanca I</t>
  </si>
  <si>
    <t>Código: 090410N03</t>
  </si>
  <si>
    <t>CNS: 8395</t>
  </si>
  <si>
    <t>- Latitude: 40.90212º</t>
  </si>
  <si>
    <t>- Longitude: -6.920844º</t>
  </si>
  <si>
    <t>Necrópole: Sanca II</t>
  </si>
  <si>
    <t>Código: 090410N04</t>
  </si>
  <si>
    <t>CNS: 24630</t>
  </si>
  <si>
    <t>- Latitude: 40.901953º</t>
  </si>
  <si>
    <t>- Longitude: -6.91953º</t>
  </si>
  <si>
    <t>Necrópole: Santo Antão</t>
  </si>
  <si>
    <t>Código: 090410N05</t>
  </si>
  <si>
    <t>CNS: 4911</t>
  </si>
  <si>
    <t>- Latitude: 40.904112º</t>
  </si>
  <si>
    <t>- Longitude: -6.897286º</t>
  </si>
  <si>
    <t>- Altitude: 632º</t>
  </si>
  <si>
    <t>Necrópole: Vale de Moinhos</t>
  </si>
  <si>
    <t>Código: 090410N06</t>
  </si>
  <si>
    <t>CNS: 8394</t>
  </si>
  <si>
    <t>- Latitude: 40.911615º</t>
  </si>
  <si>
    <t>- Longitude: -6.867592º</t>
  </si>
  <si>
    <t>- Altitude: 570º</t>
  </si>
  <si>
    <t>Necrópole: Quinta dos Vilares</t>
  </si>
  <si>
    <t>Código: 090411N01</t>
  </si>
  <si>
    <t>Necrópole: Santa Marinha</t>
  </si>
  <si>
    <t>Código: 090411N02</t>
  </si>
  <si>
    <t>- Latitude: 40.872793º</t>
  </si>
  <si>
    <t>- Longitude: -7.063391º</t>
  </si>
  <si>
    <t>- Altitude: 560º</t>
  </si>
  <si>
    <t>Nº total de sepulturas referidas: 12</t>
  </si>
  <si>
    <t>Nº total de sepulturas sobreviventes: 12</t>
  </si>
  <si>
    <t>Necrópole: Quinta de Vilar Tomé</t>
  </si>
  <si>
    <t>Código: 090413N01</t>
  </si>
  <si>
    <t>- Latitude: 40.799421º</t>
  </si>
  <si>
    <t>- Longitude: -6.905982º</t>
  </si>
  <si>
    <t>Necrópole: Carrascal de Vale Afonsinho</t>
  </si>
  <si>
    <t>Código: 090414N01</t>
  </si>
  <si>
    <t>- Latitude: 40.903208º</t>
  </si>
  <si>
    <t>- Longitude: -7.061872º</t>
  </si>
  <si>
    <t>Necrópole: Cadaval</t>
  </si>
  <si>
    <t>Código: 090415N01</t>
  </si>
  <si>
    <t>- Latitude: 40.804766º</t>
  </si>
  <si>
    <t>- Longitude: -6.875176º</t>
  </si>
  <si>
    <t>Necrópole: Carrascal de Vale de Olmos</t>
  </si>
  <si>
    <t>Código: 090415N02</t>
  </si>
  <si>
    <t>CNS: 804 ?</t>
  </si>
  <si>
    <t>- Latitude: 40.826438º</t>
  </si>
  <si>
    <t>- Longitude: -6.863037º</t>
  </si>
  <si>
    <t>- Altitude: 670º</t>
  </si>
  <si>
    <t>Necrópole: Vilar de Amargo</t>
  </si>
  <si>
    <t>Código: 090416N01</t>
  </si>
  <si>
    <t>CNS: 33967</t>
  </si>
  <si>
    <t>- Latitude: 40.9454º</t>
  </si>
  <si>
    <t>- Longitude: -7.013975º</t>
  </si>
  <si>
    <t>- Altitude: 613º</t>
  </si>
  <si>
    <t>Bibliografia: Portal do Arqueólogo, CNS 33967.</t>
  </si>
  <si>
    <t>Necrópole: Raposeira</t>
  </si>
  <si>
    <t>Código: 090415N03</t>
  </si>
  <si>
    <t>CNS: 13518</t>
  </si>
  <si>
    <t>- Latitude: 40.799909º</t>
  </si>
  <si>
    <t>- Longitude: -6.891873º</t>
  </si>
  <si>
    <t>- Altitude: 690º</t>
  </si>
  <si>
    <t>Nº total de sepulturas referidas: 21</t>
  </si>
  <si>
    <t>Nº total de sepulturas sobreviventes: 21</t>
  </si>
  <si>
    <t>Necrópole: Vale da Baralha</t>
  </si>
  <si>
    <t>Código: 090415N04</t>
  </si>
  <si>
    <t>- Latitude: 40.806499º</t>
  </si>
  <si>
    <t>- Longitude: -6.875127º</t>
  </si>
  <si>
    <t>Necrópole: Palhais da Quinta da Barca</t>
  </si>
  <si>
    <t>Código: 091404N01</t>
  </si>
  <si>
    <t>CNS: 11110</t>
  </si>
  <si>
    <t>- Latitude: 41.001865º</t>
  </si>
  <si>
    <t>- Longitude: -7.104837º</t>
  </si>
  <si>
    <t>- Altitude: 189º</t>
  </si>
  <si>
    <t>Necrópole: Quinta dos Areais / Casa do Muro</t>
  </si>
  <si>
    <t>Código: 091404N02</t>
  </si>
  <si>
    <t>CNS: 26937</t>
  </si>
  <si>
    <t>- Latitude: 40.993889º</t>
  </si>
  <si>
    <t>- Longitude: -7.183800º</t>
  </si>
  <si>
    <t>- Altitude: 300º</t>
  </si>
  <si>
    <t>Necrópole: Quinta do Arieiro</t>
  </si>
  <si>
    <t>Código: 091403N01</t>
  </si>
  <si>
    <t>- Latitude: 41.050335º</t>
  </si>
  <si>
    <t>- Longitude: -7.297452º</t>
  </si>
  <si>
    <t>- Altitude: 455º</t>
  </si>
  <si>
    <t>Necrópole: Tapada da Eira</t>
  </si>
  <si>
    <t>Código: 091406N01</t>
  </si>
  <si>
    <t>CNS: 17115</t>
  </si>
  <si>
    <t>- Latitude: 41.073654º</t>
  </si>
  <si>
    <t>- Longitude: -7.262263º</t>
  </si>
  <si>
    <t>- Altitude: 530º</t>
  </si>
  <si>
    <t>Necrópole: Adro da Igreja de Nossa Senhora da Assunção</t>
  </si>
  <si>
    <t>Código: 091411N01</t>
  </si>
  <si>
    <t>- Latitude: 41.095779º</t>
  </si>
  <si>
    <t>- Longitude: -7.292013º</t>
  </si>
  <si>
    <t>- Altitude: 620º</t>
  </si>
  <si>
    <t>Necrópole: Canada das Freiras</t>
  </si>
  <si>
    <t>Código: 091411N02</t>
  </si>
  <si>
    <t>- Latitude: 41.114722º</t>
  </si>
  <si>
    <t>- Longitude: -7.288333º</t>
  </si>
  <si>
    <t>Necrópole: Igreja de Santa Maria de Intramuros</t>
  </si>
  <si>
    <t>Código: 091411N03</t>
  </si>
  <si>
    <t>- Latitude: 41.099442º</t>
  </si>
  <si>
    <t>- Longitude: -7.291352º</t>
  </si>
  <si>
    <t>Necrópole: Igreja de São Pedro de Numão</t>
  </si>
  <si>
    <t>Código: 091411N04</t>
  </si>
  <si>
    <t>CNS: 17750</t>
  </si>
  <si>
    <t>- Latitude: 41.100641º</t>
  </si>
  <si>
    <t>- Longitude: -7.290002º</t>
  </si>
  <si>
    <t>Nº total de sepulturas sobreviventes: 22</t>
  </si>
  <si>
    <t>Necrópole: Santa Ana / Santo Ovídio</t>
  </si>
  <si>
    <t>Código: 170111N01</t>
  </si>
  <si>
    <t>CNS: 15189</t>
  </si>
  <si>
    <t>- Latitude: 41.360518º</t>
  </si>
  <si>
    <t>- Longitude: -7.499849º</t>
  </si>
  <si>
    <t>- Altitude: 650º</t>
  </si>
  <si>
    <t>Necrópole: Vila Chã</t>
  </si>
  <si>
    <t>Código: 170116N01</t>
  </si>
  <si>
    <t>CNS: 8118</t>
  </si>
  <si>
    <t>- Latitude: 41.326638º</t>
  </si>
  <si>
    <t>- Longitude: -7.488793º</t>
  </si>
  <si>
    <t>- Altitude: 780º</t>
  </si>
  <si>
    <t>Necrópole: Quinta das Tulhas / Francelos</t>
  </si>
  <si>
    <t>Código: 170118N01</t>
  </si>
  <si>
    <t>CNS: 15198</t>
  </si>
  <si>
    <t>- Latitude: 41.330062º</t>
  </si>
  <si>
    <t>- Longitude: -7.515434º</t>
  </si>
  <si>
    <t>Necrópole: Sobredos / Campa dos Mouros</t>
  </si>
  <si>
    <t>Código: 170118N02</t>
  </si>
  <si>
    <t>CNS: 15195</t>
  </si>
  <si>
    <t>- Latitude: 41.334011º</t>
  </si>
  <si>
    <t>- Longitude: -7.54765º</t>
  </si>
  <si>
    <t>Necrópole: Feiticeiras / Acheira</t>
  </si>
  <si>
    <t>Código: 181505N01</t>
  </si>
  <si>
    <t>CNS: 25373</t>
  </si>
  <si>
    <t>- Latitude: 41.063433º</t>
  </si>
  <si>
    <t>- Longitude: -7.495923º</t>
  </si>
  <si>
    <t>- Altitude: 851º</t>
  </si>
  <si>
    <t>Necrópole: Moitas / Tintureiras</t>
  </si>
  <si>
    <t>Código: 181505N02</t>
  </si>
  <si>
    <t>- Latitude: 41.065604º</t>
  </si>
  <si>
    <t>- Longitude: -7.469655º</t>
  </si>
  <si>
    <t>Necrópole: Chões de Vilela</t>
  </si>
  <si>
    <t>Código: 181514N01</t>
  </si>
  <si>
    <t>- Lugar: --</t>
  </si>
  <si>
    <t>- Latitude: 41.092821º</t>
  </si>
  <si>
    <t>- Longitude: -7.387543º</t>
  </si>
  <si>
    <t>- Altitude: 540º</t>
  </si>
  <si>
    <t>Necrópole: Cerca da Paixão</t>
  </si>
  <si>
    <t>Código: 30728N01</t>
  </si>
  <si>
    <t>CNS: 5180</t>
  </si>
  <si>
    <t>- Latitude: 41.446882º</t>
  </si>
  <si>
    <t>- Longitude: -8.127240º</t>
  </si>
  <si>
    <t>Bibliografia: MACHADO, João Nuno (2012) - A Terra Medieval de Monte Longo. Das origens a 1438. Porto: Faculdade de Letras da Universidade do Porto. Tese de Mestrado. BARROCA, Mário Jorge (2010-2011) – Sepulturas escavadas na rocha de Entre Douro e Minho. “Portvgalia” Vol. XXXI-XXXII, p. 154.</t>
  </si>
  <si>
    <t>Necrópole: Quinta das Patas</t>
  </si>
  <si>
    <t>Código: 30725N01</t>
  </si>
  <si>
    <t>- Latitude: 41.485960º</t>
  </si>
  <si>
    <t>- Longitude: -8.129104º</t>
  </si>
  <si>
    <t>- Altitude: 470º</t>
  </si>
  <si>
    <t>Bibliografia: MACHADO, João Nuno (2012) - A Terra Medieval de Monte Longo. Das origens a 1438. Porto: Faculdade de Letras da Universidade do Porto. Tese de Mestrado.</t>
  </si>
  <si>
    <t>Necrópole: Ramires: Escola Primária</t>
  </si>
  <si>
    <t>Código: 180411N01</t>
  </si>
  <si>
    <t>CNS: 34739</t>
  </si>
  <si>
    <t>- Latitude: 41.048874º</t>
  </si>
  <si>
    <t>- Longitude: -8.002900º</t>
  </si>
  <si>
    <t>Bibliografia: RAMOS, Mafalda (2012) - Para o estudo de Montemuro na Idade Média (Sécs. V-XII): Entre a serra e o curso médio do Bestança. Coimbra: Faculdade de Letras da Universidade de Coimbra. Tese de Mestrado.</t>
  </si>
  <si>
    <t>Necrópole: Sarabigo / Santa Marinha</t>
  </si>
  <si>
    <t>Código: 180411N02</t>
  </si>
  <si>
    <t>CNS: 31844</t>
  </si>
  <si>
    <t>- Latitude: 41.044731º</t>
  </si>
  <si>
    <t>- Longitude: -8.009985º</t>
  </si>
  <si>
    <t>- Altitude: 765º</t>
  </si>
  <si>
    <t>Necrópole: Relva</t>
  </si>
  <si>
    <t>Código: 180407N01</t>
  </si>
  <si>
    <t>CNS: 23734</t>
  </si>
  <si>
    <t>- Latitude: 41.003001º</t>
  </si>
  <si>
    <t>- Longitude: -7.964848º</t>
  </si>
  <si>
    <t>- Altitude: 1102º</t>
  </si>
  <si>
    <t>Necrópole: Quetrapassa / Rabelinha</t>
  </si>
  <si>
    <t>Código: 180416N01</t>
  </si>
  <si>
    <t>CNS: 19226</t>
  </si>
  <si>
    <t>- Latitude: 41.005547º</t>
  </si>
  <si>
    <t>- Longitude: -8.042781º</t>
  </si>
  <si>
    <t>- Altitude: 798º</t>
  </si>
  <si>
    <t>Necrópole: Couto</t>
  </si>
  <si>
    <t>Código: 171411N01</t>
  </si>
  <si>
    <t>CNS: 17719</t>
  </si>
  <si>
    <t>- Latitude: 41.343613º</t>
  </si>
  <si>
    <t>- Longitude: -7.616025º</t>
  </si>
  <si>
    <t>- Altitude: 735º</t>
  </si>
  <si>
    <t>Bibliografia: ALMEIDA, Joana Filipa Tuna de (2009) – Sepulturas escavadas nas rochas no Concelho de Vila Real, “Tellus”, vol. 50, Vila Real, p.39-68. Portal do Arqueólogo, CNS 17719.</t>
  </si>
  <si>
    <t>Necrópole: Cancelo / Laje de São Miguel</t>
  </si>
  <si>
    <t>Código: 171411N02</t>
  </si>
  <si>
    <t>CNS: 17718</t>
  </si>
  <si>
    <t>- Latitude: 41.340088º</t>
  </si>
  <si>
    <t>- Longitude: -7.613185º</t>
  </si>
  <si>
    <t>Bibliografia: Portal do Arqueólogo, CNS 17719. ALMEIDA, Joana Filipa Tuna de (2009) – Sepulturas escavadas nas rochas no Concelho de Vila Real, “Tellus”, vol. 50, Vila Real, p.39-68.</t>
  </si>
  <si>
    <t>Necrópole: Lameira Redonda</t>
  </si>
  <si>
    <t>Código: 171412N01</t>
  </si>
  <si>
    <t>CNS: 17627</t>
  </si>
  <si>
    <t>- Latitude: 41.33823º</t>
  </si>
  <si>
    <t>- Longitude: -7.641036º</t>
  </si>
  <si>
    <t>- Altitude: 825º</t>
  </si>
  <si>
    <t>Bibliografia: Portal do Arqueólogo, CNS 17627. ALMEIDA, Joana Filipa Tuna de (2009) – Sepulturas escavadas nas rochas no Concelho de Vila Real, “Tellus”, vol. 50, Vila Real, p.39-68.</t>
  </si>
  <si>
    <t>Necrópole: Castanheira</t>
  </si>
  <si>
    <t>Código: 171412N02</t>
  </si>
  <si>
    <t>- Latitude: 41.340861º</t>
  </si>
  <si>
    <t>- Longitude: -7.640694º</t>
  </si>
  <si>
    <t>- Altitude: 830º</t>
  </si>
  <si>
    <t>Necrópole: Recta</t>
  </si>
  <si>
    <t>Código: 171416N01</t>
  </si>
  <si>
    <t>CNS: 17786</t>
  </si>
  <si>
    <t>- Latitude: 41.296286º</t>
  </si>
  <si>
    <t>- Longitude: -7.795245º</t>
  </si>
  <si>
    <t>- Altitude: 548º</t>
  </si>
  <si>
    <t>Bibliografia: ALMEIDA, Joana Filipa Tuna de (2009) – Sepulturas escavadas nas rochas no Concelho de Vila Real, “Tellus”, vol. 50, Vila Real, p.39-68. Portal do Arqueólogo, CNS 17786.</t>
  </si>
  <si>
    <t>Necrópole: Trás-do-Outeiro /Nobais</t>
  </si>
  <si>
    <t>Código: 171417N01</t>
  </si>
  <si>
    <t>CNS: 17794</t>
  </si>
  <si>
    <t>- Latitude: 41.329685º</t>
  </si>
  <si>
    <t>- Longitude: -7.664871º</t>
  </si>
  <si>
    <t>- Altitude: 730º</t>
  </si>
  <si>
    <t>Bibliografia: ALMEIDA, Joana Filipa Tuna de (2009) – Sepulturas escavadas nas rochas no Concelho de Vila Real, “Tellus”, vol. 50, Vila Real, p.39-68. Portal do Arqueólogo, CNS 17794.</t>
  </si>
  <si>
    <t>Necrópole: Aboboleira</t>
  </si>
  <si>
    <t>Código: 171417N02</t>
  </si>
  <si>
    <t>CNS: 17792</t>
  </si>
  <si>
    <t>- Latitude: 41.327767º</t>
  </si>
  <si>
    <t>- Longitude: -7.692298º</t>
  </si>
  <si>
    <t>- Altitude: 635º</t>
  </si>
  <si>
    <t>Bibliografia: ALMEIDA, Joana Filipa Tuna de (2009) – Sepulturas escavadas nas rochas no Concelho de Vila Real, “Tellus”, vol. 50, Vila Real, p.39-68. Portal do Arqueólogo, CNS 17792.</t>
  </si>
  <si>
    <t>Necrópole: Aboboleira 2</t>
  </si>
  <si>
    <t>Código: 171417N03</t>
  </si>
  <si>
    <t>CNS: 17793</t>
  </si>
  <si>
    <t>- Latitude: 41.328799º</t>
  </si>
  <si>
    <t>- Longitude: -7.691395º</t>
  </si>
  <si>
    <t>Bibliografia: ALMEIDA, Joana Filipa Tuna de (2009) – Sepulturas escavadas nas rochas no Concelho de Vila Real, “Tellus”, vol. 50, Vila Real, p.39-68. Portal do Arqueólogo, CNS 17793.</t>
  </si>
  <si>
    <t>Necrópole: Alto do Outeiro / Lameira</t>
  </si>
  <si>
    <t>Código: 171421N01</t>
  </si>
  <si>
    <t>- Latitude: 41.289423º</t>
  </si>
  <si>
    <t>- Longitude: -7.816204º</t>
  </si>
  <si>
    <t>- Altitude: 790º</t>
  </si>
  <si>
    <t>Bibliografia: ALMEIDA, Joana Filipa Tuna de (2009) – Sepulturas escavadas nas rochas no Concelho de Vila Real, “Tellus”, vol. 50, Vila Real, p.39-68.</t>
  </si>
  <si>
    <t>Necrópole: Vilar/Velans</t>
  </si>
  <si>
    <t>Código: 171425N01</t>
  </si>
  <si>
    <t>CNS: 17813</t>
  </si>
  <si>
    <t>- Latitude: 41.351185º</t>
  </si>
  <si>
    <t>- Longitude: -7.660176º</t>
  </si>
  <si>
    <t>- Altitude: 744º</t>
  </si>
  <si>
    <t>Bibliografia: ALMEIDA, Joana Filipa Tuna de (2009) – Sepulturas escavadas nas rochas no Concelho de Vila Real, “Tellus”, vol. 50, Vila Real, p.39-68. Portal do Arqueólogo, CNS 17813.</t>
  </si>
  <si>
    <t>Necrópole: Águas Santas</t>
  </si>
  <si>
    <t>Código: 171425N02</t>
  </si>
  <si>
    <t>- Latitude: 41.369597º</t>
  </si>
  <si>
    <t>- Longitude: -7.657255º</t>
  </si>
  <si>
    <t>- Altitude: 823º</t>
  </si>
  <si>
    <t>Necrópole: Arnadelo - Rodelo / Carvalhido</t>
  </si>
  <si>
    <t>Código: 171426N01</t>
  </si>
  <si>
    <t>CNS: 3083</t>
  </si>
  <si>
    <t>- Latitude: 41.26055º</t>
  </si>
  <si>
    <t>- Longitude: -7.783496º</t>
  </si>
  <si>
    <t>- Altitude: 614º</t>
  </si>
  <si>
    <t>Necrópole: Benagouro</t>
  </si>
  <si>
    <t>Código: 171430N01</t>
  </si>
  <si>
    <t>CNS: 17739</t>
  </si>
  <si>
    <t>- Latitude: 41.368473º</t>
  </si>
  <si>
    <t>- Longitude: -7.718737º</t>
  </si>
  <si>
    <t>Necrópole: Sepulturas do Chão das Velhas</t>
  </si>
  <si>
    <t>Código: 171011N01</t>
  </si>
  <si>
    <t>CNS: 4196</t>
  </si>
  <si>
    <t>- Latitude: 41.293473º</t>
  </si>
  <si>
    <t>- Longitude: -7.608202º</t>
  </si>
  <si>
    <t>Bibliografia: GONÇALVES, António A. Huet Bacelar (1992-1993), “Contribuição para o inventário arqueológico do Concelho de Sabrosa – Distrito de Vila Real”, Portvgalia, XIII-XIV, pp. 173-227.</t>
  </si>
  <si>
    <t>Necrópole: Touças</t>
  </si>
  <si>
    <t>Código: 171011N02</t>
  </si>
  <si>
    <t>CNS: 4425</t>
  </si>
  <si>
    <t>- Lugar: Vilar de Celas - ""Touças</t>
  </si>
  <si>
    <t>- Latitude: 41.298918º</t>
  </si>
  <si>
    <t>- Longitude: -7.618228º</t>
  </si>
  <si>
    <t>Bibliografia: GONÇALVES, António A. Huet Bacelar (1992-1993), “Contribuição para o inventário arqueológico do Concelho de Sabrosa – Distrito de Vila Real”, Portvgalia, XIII-XIV, pp. 173-227. Portal do Arqueólogo, CNS 4425.</t>
  </si>
  <si>
    <t>Necrópole: Chão dos Mouros</t>
  </si>
  <si>
    <t>Código: 171002N01</t>
  </si>
  <si>
    <t>CNS: 17354</t>
  </si>
  <si>
    <t>- Latitude: 41.179498º</t>
  </si>
  <si>
    <t>- Longitude: -7.602657º</t>
  </si>
  <si>
    <t>- Altitude: 515º</t>
  </si>
  <si>
    <t>Necrópole: Bairro do Toital</t>
  </si>
  <si>
    <t>Código: 171305N01</t>
  </si>
  <si>
    <t>CNS: 17808</t>
  </si>
  <si>
    <t>- Latitude: 41.627659º</t>
  </si>
  <si>
    <t>- Longitude: -7.631764º</t>
  </si>
  <si>
    <t>Bibliografia: BATATA, C.; BORGES, N.; CORREIA, H.; SOUSA, A. (2008) - Carta Arqueológica de Vila Pouca de Aguiar. Vila Pouca de Aguiar: Câmara Municipal de Vila Pouca de Aguiar/ Ozecarus, Serviços Arqueológicos, Lda.</t>
  </si>
  <si>
    <t>Necrópole: Povoação - Bouça dos Pardieiros</t>
  </si>
  <si>
    <t>Código: 171306N01</t>
  </si>
  <si>
    <t>CNS: 5331</t>
  </si>
  <si>
    <t>- Latitude: 41.477249º</t>
  </si>
  <si>
    <t>- Longitude: -7.709067º</t>
  </si>
  <si>
    <t>- Altitude: 920º</t>
  </si>
  <si>
    <t>Nº total de sepulturas sobreviventes: 14</t>
  </si>
  <si>
    <t>Necrópole: Lixa do Alvão</t>
  </si>
  <si>
    <t>Código: 171310N01</t>
  </si>
  <si>
    <t>CNS: 5209</t>
  </si>
  <si>
    <t>- Latitude: 41.498788º</t>
  </si>
  <si>
    <t>- Longitude: -7.690363º</t>
  </si>
  <si>
    <t>- Altitude: 930º</t>
  </si>
  <si>
    <t>Bibliografia: BATATA, C.; BORGES, N.; CORREIA, H.; SOUSA, A. (2008) - Carta Arqueológica de Vila Pouca de Aguiar. Vila Pouca de Aguiar: Câmara Municipal de Vila Pouca de Aguiar/ Ozecarus, Serviços Arqueológicos, Lda. Portal do Arqueólogo, CNS 5209.</t>
  </si>
  <si>
    <t>Necrópole: Carrazedo do Alvão</t>
  </si>
  <si>
    <t>Código: 171310N02</t>
  </si>
  <si>
    <t>CNS: 5204</t>
  </si>
  <si>
    <t>- Latitude: 41.49823º</t>
  </si>
  <si>
    <t>- Longitude: -7.709768º</t>
  </si>
  <si>
    <t>- Altitude: 900º</t>
  </si>
  <si>
    <t>Nº total de sepulturas referidas: 11</t>
  </si>
  <si>
    <t>Necrópole: Paredes do Alvão</t>
  </si>
  <si>
    <t>Código: 171310N03</t>
  </si>
  <si>
    <t>CNS: 5664; 17829</t>
  </si>
  <si>
    <t>- Latitude: 41.493983º</t>
  </si>
  <si>
    <t>- Longitude: -7.681834º</t>
  </si>
  <si>
    <t>Necrópole: Areal</t>
  </si>
  <si>
    <t>Código: 171317N01</t>
  </si>
  <si>
    <t>CNS: 17883</t>
  </si>
  <si>
    <t>- Latitude: 41.569108º</t>
  </si>
  <si>
    <t>- Longitude: -7.605241º</t>
  </si>
  <si>
    <t>Necrópole: Bouça do Cabo</t>
  </si>
  <si>
    <t>Código: 171311N01</t>
  </si>
  <si>
    <t>CNS: 17854</t>
  </si>
  <si>
    <t>- Latitude: 41.420029º</t>
  </si>
  <si>
    <t>- Longitude: -7.708781º</t>
  </si>
  <si>
    <t>Necrópole: Fental</t>
  </si>
  <si>
    <t>Código: 171311N02</t>
  </si>
  <si>
    <t>- Latitude: 41.442398º</t>
  </si>
  <si>
    <t>- Longitude: -7.663213º</t>
  </si>
  <si>
    <t>Necrópole: Zimãozinho</t>
  </si>
  <si>
    <t>Código: 171311N03</t>
  </si>
  <si>
    <t>- Latitude: 41.456100º</t>
  </si>
  <si>
    <t>- Longitude: -7.658561º</t>
  </si>
  <si>
    <t>Necrópole: Mouta</t>
  </si>
  <si>
    <t>Código: 171314N01</t>
  </si>
  <si>
    <t>- Latitude: 41.500042º</t>
  </si>
  <si>
    <t>- Longitude: -7.614069º</t>
  </si>
  <si>
    <t>- Altitude: 960º</t>
  </si>
  <si>
    <t>Necrópole: Lameira da Campa</t>
  </si>
  <si>
    <t>Código: 171316N01</t>
  </si>
  <si>
    <t>- Latitude: 41.439342º</t>
  </si>
  <si>
    <t>- Longitude: -7.622172º</t>
  </si>
  <si>
    <t>- Altitude: 880º</t>
  </si>
  <si>
    <t>Necrópole: Forte / Santa Apolónia</t>
  </si>
  <si>
    <t>Código: 170316N01</t>
  </si>
  <si>
    <t>CNS: 20402</t>
  </si>
  <si>
    <t>- Latitude: 41.827498º</t>
  </si>
  <si>
    <t>- Longitude: -7.338128º</t>
  </si>
  <si>
    <t>- Altitude: 800º</t>
  </si>
  <si>
    <t>Bibliografia: TEIXEIRA, Ricardo (1996), De Aquae Flaviae a Chaves. Povoamento e organização do território entre a Antiguidade e a Idade Média. Porto: Faculdade de Letras da Universidade do Porto. Tese de Mestrado.</t>
  </si>
  <si>
    <t>Necrópole: Ladeira do Noval / Calvário</t>
  </si>
  <si>
    <t>Código: 170338N01</t>
  </si>
  <si>
    <t>- Latitude: 41.750068º</t>
  </si>
  <si>
    <t>- Longitude: -7.536748º</t>
  </si>
  <si>
    <t>Necrópole: Quinta da Mina / Portela</t>
  </si>
  <si>
    <t>Código: 170321N01</t>
  </si>
  <si>
    <t>- Latitude: 41.777841º</t>
  </si>
  <si>
    <t>- Longitude: -7.448445º</t>
  </si>
  <si>
    <t>- Altitude: 370º</t>
  </si>
  <si>
    <t>Necrópole: Campo Redondo</t>
  </si>
  <si>
    <t>Código: 170314N01</t>
  </si>
  <si>
    <t>- Latitude: 41.822855º</t>
  </si>
  <si>
    <t>- Longitude: -7.394011º</t>
  </si>
  <si>
    <t>- Altitude: 400º</t>
  </si>
  <si>
    <t>Necrópole: Pias / Carreira da Pedra / Quartas</t>
  </si>
  <si>
    <t>Código: 170313N01</t>
  </si>
  <si>
    <t>- Latitude: 41.753437º</t>
  </si>
  <si>
    <t>- Longitude: -7.425440º</t>
  </si>
  <si>
    <t>- Altitude: 365º</t>
  </si>
  <si>
    <t>Necrópole: Praça de Camões / Repartição de Finanças</t>
  </si>
  <si>
    <t>Código: 170350N01</t>
  </si>
  <si>
    <t>CNS: 4043</t>
  </si>
  <si>
    <t>- Latitude: 41.739857º</t>
  </si>
  <si>
    <t>- Longitude: -7.471292º</t>
  </si>
  <si>
    <t>- Altitude: 360º</t>
  </si>
  <si>
    <t>Necrópole: Calvário / Cruzeiro / Outeiro Meiral</t>
  </si>
  <si>
    <t>Código: 170316N02</t>
  </si>
  <si>
    <t>CNS: 16136</t>
  </si>
  <si>
    <t>- Latitude: 41.824267º</t>
  </si>
  <si>
    <t>- Longitude: -7.339552º</t>
  </si>
  <si>
    <t>Necrópole: Igreja de Santo André de Oucidres</t>
  </si>
  <si>
    <t>Código: 170319N01</t>
  </si>
  <si>
    <t>- Latitude: 41.742006º</t>
  </si>
  <si>
    <t>- Longitude: -7.338272º</t>
  </si>
  <si>
    <t>- Altitude: 770º</t>
  </si>
  <si>
    <t>Necrópole: Igreja de São Pedro / Eiró</t>
  </si>
  <si>
    <t>Código: 170304N01</t>
  </si>
  <si>
    <t>CNS: 20490</t>
  </si>
  <si>
    <t>- Latitude: 41.761533º</t>
  </si>
  <si>
    <t>- Longitude: -7.316395º</t>
  </si>
  <si>
    <t>- Altitude: 840º</t>
  </si>
  <si>
    <t>Necrópole: Igreja de São Tiago</t>
  </si>
  <si>
    <t>Código: 170340N01</t>
  </si>
  <si>
    <t>CNS: 16140</t>
  </si>
  <si>
    <t>- Latitude: 41.777761º</t>
  </si>
  <si>
    <t>- Longitude: -7.29454º</t>
  </si>
  <si>
    <t>Necrópole: Santa Bárbara / Eira da Laje</t>
  </si>
  <si>
    <t>Código: 170327N01</t>
  </si>
  <si>
    <t>CNS: 30074</t>
  </si>
  <si>
    <t>- Latitude: 41.784903º</t>
  </si>
  <si>
    <t>- Longitude: -7.219709º</t>
  </si>
  <si>
    <t>Necrópole: Lameira / Laje</t>
  </si>
  <si>
    <t>Código: 171213N01</t>
  </si>
  <si>
    <t>CNS: 14256</t>
  </si>
  <si>
    <t>- Latitude: 41.768766º</t>
  </si>
  <si>
    <t>- Longitude: -7.247514º</t>
  </si>
  <si>
    <t>- Altitude: 625º</t>
  </si>
  <si>
    <t>Bibliografia: TEIXEIRA, Ricardo (1996), De Aquae Flaviae a Chaves. Povoamento e organização do território entre a Antiguidade e a Idade Média. Porto: Faculdade de Letras da Universidade do Porto. Tese de Mestrado. FREITAS, Adérito Medeiros (2001) – Concelho de Valpaços: Carta Arqueológica. Valpaços: Câmara Municipal de Valpaços.</t>
  </si>
  <si>
    <t>Código: 171213N02</t>
  </si>
  <si>
    <t>CNS: 14255</t>
  </si>
  <si>
    <t>- Latitude: 41.767779º</t>
  </si>
  <si>
    <t>- Longitude: -7.248009º</t>
  </si>
  <si>
    <t>Necrópole: Vale dos Fetos / Fetais</t>
  </si>
  <si>
    <t>Código: 171205N01</t>
  </si>
  <si>
    <t>CNS: 14282</t>
  </si>
  <si>
    <t>- Latitude: 41.740897º</t>
  </si>
  <si>
    <t>- Longitude: -7.218325º</t>
  </si>
  <si>
    <t>Necrópole: Bispo / Lava-Mãos</t>
  </si>
  <si>
    <t>Código: 171205N02</t>
  </si>
  <si>
    <t>CNS: 19253</t>
  </si>
  <si>
    <t>- Latitude: 41.748229º</t>
  </si>
  <si>
    <t>- Longitude: -7.200789º</t>
  </si>
  <si>
    <t>- Altitude: 595º</t>
  </si>
  <si>
    <t>Necrópole: Pereiro</t>
  </si>
  <si>
    <t>Código: 171205N04</t>
  </si>
  <si>
    <t>CNS: 19342</t>
  </si>
  <si>
    <t>- Latitude: 41.740621º</t>
  </si>
  <si>
    <t>- Longitude: -7.200719º</t>
  </si>
  <si>
    <t>Bibliografia: FREITAS, Adérito Medeiros (2001) – Concelho de Valpaços: Carta Arqueológica. Valpaços: Câmara Municipal de Valpaços. Portal do Arqueólogo, CNS 19342.</t>
  </si>
  <si>
    <t>Necrópole: Tinhela</t>
  </si>
  <si>
    <t>Código: 171226N01</t>
  </si>
  <si>
    <t>CNS: 14223</t>
  </si>
  <si>
    <t>- Latitude: 41.725988º</t>
  </si>
  <si>
    <t>- Longitude: -7.306269º</t>
  </si>
  <si>
    <t>Bibliografia: Portal do Arqueólogo, CNS 14223.</t>
  </si>
  <si>
    <t>Necrópole: Cortinha das Vinhas</t>
  </si>
  <si>
    <t>Código: 171226N02</t>
  </si>
  <si>
    <t>CNS: 14209</t>
  </si>
  <si>
    <t>- Latitude: 41.733882º</t>
  </si>
  <si>
    <t>- Longitude: -7.302322º</t>
  </si>
  <si>
    <t>Bibliografia: FREITAS, Adérito Medeiros (2001) – Concelho de Valpaços: Carta Arqueológica. Valpaços: Câmara Municipal de Valpaços. TEIXEIRA, Ricardo (1996), De Aquae Flaviae a Chaves. Povoamento e organização do território entre a Antiguidade e a Idade Média. Porto: Faculdade de Letras da Universidade do Porto. Tese de Mestrado.</t>
  </si>
  <si>
    <t>Necrópole: Pássaros</t>
  </si>
  <si>
    <t>Código: 170215N01</t>
  </si>
  <si>
    <t>CNS: 19732</t>
  </si>
  <si>
    <t>- Latitude: 41.712126º</t>
  </si>
  <si>
    <t>- Longitude: -7.635195º</t>
  </si>
  <si>
    <t>Bibliografia: Portal do Arqueólogo, CNS 19732. TEIXEIRA, Ricardo (1996), De Aquae Flaviae a Chaves. Povoamento e organização do território entre a Antiguidade e a Idade Média. Porto: Faculdade de Letras da Universidade do Porto. Tese de Mestrado. FONTES, L.; ANDRADE, A. (2010) – Revisão do Inventário Arqueológicos do Concelho de Boticas. Relatório Final, “Trabalhos Arqueológicos da U.A.U.M., Memórias, N.º 8. Braga: Unidade de Arqueologia da Universidade do Minho. Disponível no dia 28-11-2018 em http://hdl.handle.net/1822/11043</t>
  </si>
  <si>
    <t>Necrópole: Muradelhas / Costa</t>
  </si>
  <si>
    <t>Código: 170302N01</t>
  </si>
  <si>
    <t>CNS: 20091</t>
  </si>
  <si>
    <t>- Latitude: 41.681721º</t>
  </si>
  <si>
    <t>- Longitude: -7.572376º</t>
  </si>
  <si>
    <t>Bibliografia: Portal do Arqueólogo, CNS 20091. TEIXEIRA, Ricardo (1996), De Aquae Flaviae a Chaves. Povoamento e organização do território entre a Antiguidade e a Idade Média. Porto: Faculdade de Letras da Universidade do Porto. Tese de Mestrado.</t>
  </si>
  <si>
    <t>Necrópole: Laje / Prado / Lagoas</t>
  </si>
  <si>
    <t>Código: 170213N01</t>
  </si>
  <si>
    <t>CNS: 19746</t>
  </si>
  <si>
    <t>- Latitude: 41.663017º</t>
  </si>
  <si>
    <t>- Longitude: -7.625847º</t>
  </si>
  <si>
    <t>Bibliografia: TEIXEIRA, Ricardo (1996), De Aquae Flaviae a Chaves. Povoamento e organização do território entre a Antiguidade e a Idade Média. Porto: Faculdade de Letras da Universidade do Porto. Tese de Mestrado. FONTES, L.; ANDRADE, A. (2010) – Revisão do Inventário Arqueológicos do Concelho de Boticas. Relatório Final, “Trabalhos Arqueológicos da U.A.U.M., Memórias, N.º 8. Braga: Unidade de Arqueologia da Universidade do Minho. Disponível no dia 28-11-2018 em http://hdl.handle.net/1822/11043</t>
  </si>
  <si>
    <t>Necrópole: Quinta da Relva</t>
  </si>
  <si>
    <t>Código: 170324N01</t>
  </si>
  <si>
    <t>- Latitude: 41.698863º</t>
  </si>
  <si>
    <t>- Longitude: -7.540973º</t>
  </si>
  <si>
    <t>- Altitude: 350º</t>
  </si>
  <si>
    <t>Necrópole: Mosteirão</t>
  </si>
  <si>
    <t>Código: 170324N02</t>
  </si>
  <si>
    <t>CNS: 19329</t>
  </si>
  <si>
    <t>- Latitude: 41.693656º</t>
  </si>
  <si>
    <t>- Longitude: -7.555335º</t>
  </si>
  <si>
    <t>- Altitude: 437º</t>
  </si>
  <si>
    <t>Necrópole: Moure</t>
  </si>
  <si>
    <t>Código: 170349N01</t>
  </si>
  <si>
    <t>- Latitude: 41.697239º</t>
  </si>
  <si>
    <t>- Longitude: -7.535356º</t>
  </si>
  <si>
    <t>Necrópole: Quinta da Pipa / Quinta da Igreja/ Igreja Nossa Senhora da Expectação / Santa Maria</t>
  </si>
  <si>
    <t>Código: 170311N01</t>
  </si>
  <si>
    <t>- Latitude: 41.729955º</t>
  </si>
  <si>
    <t>- Longitude: -7.435604º</t>
  </si>
  <si>
    <t>- Altitude: 385º</t>
  </si>
  <si>
    <t>Necrópole: Crastas de Santiago</t>
  </si>
  <si>
    <t>Código: 170333N01</t>
  </si>
  <si>
    <t>CNS: 3343</t>
  </si>
  <si>
    <t>- Latitude: 41.678305º</t>
  </si>
  <si>
    <t>- Longitude: -7.463961º</t>
  </si>
  <si>
    <t>Necrópole: Capela de Santo Amaro</t>
  </si>
  <si>
    <t>Código: 170318N01</t>
  </si>
  <si>
    <t>CNS: 20501</t>
  </si>
  <si>
    <t>- Latitude: 41.64853º</t>
  </si>
  <si>
    <t>- Longitude: -7.452986º</t>
  </si>
  <si>
    <t>Necrópole: Eira do Rebentão</t>
  </si>
  <si>
    <t>Código: 170319N02</t>
  </si>
  <si>
    <t>- Latitude: 41.729697º</t>
  </si>
  <si>
    <t>- Longitude: -7.353821º</t>
  </si>
  <si>
    <t>Necrópole: Santa Eulália / Casal</t>
  </si>
  <si>
    <t>Código: 171220N01</t>
  </si>
  <si>
    <t>CNS: 14153</t>
  </si>
  <si>
    <t>- Latitude: 41.677901º</t>
  </si>
  <si>
    <t>- Longitude: -7.268335º</t>
  </si>
  <si>
    <t>Necrópole: Cabeço do Mouro</t>
  </si>
  <si>
    <t>Código: 171205N05</t>
  </si>
  <si>
    <t>CNS: 14266</t>
  </si>
  <si>
    <t>- Latitude: 41.739357º</t>
  </si>
  <si>
    <t>- Longitude: -7.217145º</t>
  </si>
  <si>
    <t>Bibliografia: FREITAS, Adérito Medeiros (2001) – Concelho de Valpaços: Carta Arqueológica. Valpaços: Câmara Municipal de Valpaços. Portal do Arqueólogo, CNS 14266.</t>
  </si>
  <si>
    <t>Necrópole: Igreja de São Pedro / Igreja Matriz de Ferreiros de Tendais</t>
  </si>
  <si>
    <t>Código: 180405N01</t>
  </si>
  <si>
    <t>CNS: 34728</t>
  </si>
  <si>
    <t>- Latitude: 41.04733º</t>
  </si>
  <si>
    <t>- Longitude: -8.046281º</t>
  </si>
  <si>
    <t>Bibliografia: Portal do Arqueólogo, CNS 34728. RAMOS, Mafalda (2012) - Para o estudo de Montemuro na Idade Média (Sécs. V-XII): Entre a serra e o curso médio do Bestança. Coimbra: Faculdade de Letras da Universidade de Coimbra. Tese de Mestrado.</t>
  </si>
  <si>
    <t>Necrópole: Campo de Moimentos</t>
  </si>
  <si>
    <t>Código: 180413</t>
  </si>
  <si>
    <t>CNS: 1572</t>
  </si>
  <si>
    <t>- Latitude: 41.073468º</t>
  </si>
  <si>
    <t>- Longitude: -8.112326º</t>
  </si>
  <si>
    <t>- Altitude: 295º</t>
  </si>
  <si>
    <t>Bibliografia: VASCONCELLOS, José de Leite de (1903) - A freguezia de S. Christovam de Nogueira (Concelho de Sinfães), “O Arqueólogo Português”, Lisboa. 1ª série, Vol. 8, p. 58-72. Portal do Arqueoólogo, CNS 1572.</t>
  </si>
  <si>
    <t>Necrópole: Sepultura do Alto do Miradouro</t>
  </si>
  <si>
    <t>Código: 180403N01</t>
  </si>
  <si>
    <t>CNS: 22856</t>
  </si>
  <si>
    <t>- Latitude: 41.019186º</t>
  </si>
  <si>
    <t>- Longitude: -8.101093º</t>
  </si>
  <si>
    <t>- Altitude: 1100º</t>
  </si>
  <si>
    <t>Bibliografia: Portal do Arqueólogo, CNS 22856.</t>
  </si>
  <si>
    <t>Necrópole: Cama dos Mouros</t>
  </si>
  <si>
    <t>Código: 171303N01</t>
  </si>
  <si>
    <t>CNS: 17887</t>
  </si>
  <si>
    <t>- Latitude: 41.540937º</t>
  </si>
  <si>
    <t>- Longitude: -7.588213º</t>
  </si>
  <si>
    <t>Necrópole: Giesteira</t>
  </si>
  <si>
    <t>Código: 160508N01</t>
  </si>
  <si>
    <t>- Latitude: 41.938976º</t>
  </si>
  <si>
    <t>- Longitude: -8.560006º</t>
  </si>
  <si>
    <t>Bibliografia: SILVA, Maria de Fátima Matos da; SILVA, Carlos Alberto M. Gouveia da (2007) – Carta Arqueológica de Paredes de Coura. Paredes de Coura: Câmara Municipal de Paredes de Coura. BARROCA, Mário Jorge (2010-2011) – Sepulturas escavadas na rocha de Entre Douro e Minho. “Portvgalia” Vol. XXXI-XXXII, p. 149.</t>
  </si>
  <si>
    <t>Necrópole: Penedo de Vegide / Pia dos Mouros</t>
  </si>
  <si>
    <t>Código: 010609N01</t>
  </si>
  <si>
    <t>CNS: 288</t>
  </si>
  <si>
    <t>- Latitude: 41.047576º</t>
  </si>
  <si>
    <t>- Longitude: -8.278178º</t>
  </si>
  <si>
    <t>- Altitude: 250º</t>
  </si>
  <si>
    <t>Bibliografia: SILVA, Eduardo Jorge Lopes da, ROCHA, Manuel Joaquim Moreira da, LOUREIRO, Olímpia Maria da Cunha e MONTEIRO, Carla Isabel da Silva Nunes (1996) - Carta arqueológica do Concelho de Castelo de Paiva. Porto: Universidade Portucalense.</t>
  </si>
  <si>
    <t>Necrópole: Eira D`Ana</t>
  </si>
  <si>
    <t>Código: 030613N01</t>
  </si>
  <si>
    <t>- Lugar: Eira D`Ana</t>
  </si>
  <si>
    <t>- Latitude: 41.535538º</t>
  </si>
  <si>
    <t>- Longitude: -8.737212º</t>
  </si>
  <si>
    <t>- Altitude: 50º</t>
  </si>
  <si>
    <t>Bibliografia: ALMEIDA, Carlos A. Brochado de (1987) – Carta Arqueológica do Concelho de Esposende. “Boletim Cultural de Esposende”, N.º 11/12, Esposende, p. 105-108.</t>
  </si>
  <si>
    <t>Necrópole: Castelo de Formigoso</t>
  </si>
  <si>
    <t>Código: 160703N01</t>
  </si>
  <si>
    <t>CNS: 871</t>
  </si>
  <si>
    <t>- Latitude: 41.780657º</t>
  </si>
  <si>
    <t>- Longitude: -8.666229º</t>
  </si>
  <si>
    <t>- Altitude: 388º</t>
  </si>
  <si>
    <t>Bibliografia: BROCHADO, Cláudio (2004) – Povoamento Tardo-romano e Altimedieval na Bacia Terminal do Rio Lima (Séculos IV a XI). Porto: Faculdade de Letras da Universidade do Porto. Tese de Mestrado.</t>
  </si>
  <si>
    <t>Necrópole: Sanjemondes</t>
  </si>
  <si>
    <t>Código: 160703N02</t>
  </si>
  <si>
    <t>CNS: 4548</t>
  </si>
  <si>
    <t>- Latitude: 41.769746º</t>
  </si>
  <si>
    <t>- Longitude: -8.650264º</t>
  </si>
  <si>
    <t>- Altitude: 40º</t>
  </si>
  <si>
    <t>Bibliografia: BROCHADO, Cláudio (2004) – Povoamento Tardo-romano e Altimedieval na Bacia Terminal do Rio Lima (Séculos IV a XI). Porto: Faculdade de Letras da Universidade do Porto. Tese de Mestrado. BARROCA, Mário Jorge (2010-2011) – Sepulturas escavadas na rocha de Entre Douro e Minho. “Portvgalia” Vol. XXXI-XXXII, p. 149.</t>
  </si>
  <si>
    <t>Necrópole: Pia dos Eidos / Veiga</t>
  </si>
  <si>
    <t>Código: 160905N01</t>
  </si>
  <si>
    <t>- Latitude: 41.705799º</t>
  </si>
  <si>
    <t>- Longitude: -8.851358º</t>
  </si>
  <si>
    <t>- Altitude: 20º</t>
  </si>
  <si>
    <t>Necrópole: Cardielos - Lugar do Padrão</t>
  </si>
  <si>
    <t>Código: 160907N01</t>
  </si>
  <si>
    <t>- Latitude: 41.713223º</t>
  </si>
  <si>
    <t>- Longitude: -8.741904º</t>
  </si>
  <si>
    <t>- Altitude: 22º</t>
  </si>
  <si>
    <t>Bibliografia: AREZES, Andreia (2020) – Sepulturas escavadas na rocha no curso inferior da bacia do rio Lima. O concelho de Viana do Castelo em perspectiva. In M. J. Barroca (Coord.), Congresso Internacional Sepulturas escavadas na rocha na Fachada Atlântica da Península Ibérica. Porto. CITCEM (no prelo). BROCHADO, Cláudio (2004) – Povoamento Tardo-romano e Altimedieval na Bacia Terminal do Rio Lima (Séculos IV a XI). Porto: Faculdade de Letras da Universidade do Porto. Tese de Mestrado.</t>
  </si>
  <si>
    <t>Necrópole: Igreja Correlhã</t>
  </si>
  <si>
    <t>Código: 160716N01</t>
  </si>
  <si>
    <t>- Latitude: 41.742790º</t>
  </si>
  <si>
    <t>- Longitude: -8.603970º</t>
  </si>
  <si>
    <t>- Altitude: 60º</t>
  </si>
  <si>
    <t>Necrópole: Bouça das Freiras</t>
  </si>
  <si>
    <t>Código: 160924N01</t>
  </si>
  <si>
    <t>- Latitude: 41.763611º</t>
  </si>
  <si>
    <t>- Longitude: -8.756667º</t>
  </si>
  <si>
    <t>- Altitude: 260º</t>
  </si>
  <si>
    <t>Necrópole: Alto do Folgadoiro</t>
  </si>
  <si>
    <t>Código: 160903N01</t>
  </si>
  <si>
    <t>- Latitude: 41.772954º</t>
  </si>
  <si>
    <t>- Longitude: -8.743300º</t>
  </si>
  <si>
    <t>- Altitude: 280º</t>
  </si>
  <si>
    <t>Bibliografia: AREZES, Andreia (2020) – Sepulturas escavadas na rocha no curso inferior da bacia do rio Lima. O concelho de Viana do Castelo em perspectiva. In M. J. Barroca (Coord.), Congresso Internacional Sepulturas escavadas na rocha na Fachada Atlântica da Península Ibérica. Porto. CITCEM (no prelo). BARROCA, Mário Jorge (2010-2011) – Sepulturas escavadas na rocha de Entre Douro e Minho. “Portvgalia” Vol. XXXI-XXXII, p. 151. BROCHADO, Cláudio (2004) – Povoamento Tardo-romano e Altimedieval na Bacia Terminal do Rio Lima (Séculos IV a XI). Porto: Faculdade de Letras da Universidade do Porto. Tese de Mestrado.</t>
  </si>
  <si>
    <t>Necrópole: São Gil - Castelhão</t>
  </si>
  <si>
    <t>Código: 160926N01</t>
  </si>
  <si>
    <t>CNS: 2614</t>
  </si>
  <si>
    <t>- Latitude: 41.725346º</t>
  </si>
  <si>
    <t>- Longitude: -8.793523º</t>
  </si>
  <si>
    <t>- Altitude: 44º</t>
  </si>
  <si>
    <t>Necrópole: Brandara</t>
  </si>
  <si>
    <t>Código: 160710N01</t>
  </si>
  <si>
    <t>CNS: 20883</t>
  </si>
  <si>
    <t>- Latitude: 41.793521º</t>
  </si>
  <si>
    <t>- Longitude: -8.561427º</t>
  </si>
  <si>
    <t>- Altitude: 145º</t>
  </si>
  <si>
    <t>Bibliografia: Portal do Arqueólogo, CNS 20883.</t>
  </si>
  <si>
    <t>Necrópole: Penedo das Verrugas</t>
  </si>
  <si>
    <t>Código: 160737N01</t>
  </si>
  <si>
    <t>CNS: 3758</t>
  </si>
  <si>
    <t>- Latitude: 41.797251º</t>
  </si>
  <si>
    <t>- Longitude: -8.525357º</t>
  </si>
  <si>
    <t>- Altitude: 115º</t>
  </si>
  <si>
    <t>Bibliografia: LEMOS, Francisco Sande e NUNES, Henrique Barreto (1985) - Duas sepulturas medievais de Ponte de Lima. “Cadernos de arqueologia”, Série II, Vol. 2. Braga: Unidade de Arqueologia da Universidade do Minho - Museu D. Diogo de Sousa, pp. 249-252. BARROCA, Mário Jorge (2010-2011) – Sepulturas escavadas na rocha de Entre Douro e Minho. “Portvgalia” Vol. XXXI-XXXII, p. 115-182.</t>
  </si>
  <si>
    <t>Necrópole: São Gião</t>
  </si>
  <si>
    <t>Código: 160737N02</t>
  </si>
  <si>
    <t>CNS: 4347</t>
  </si>
  <si>
    <t>- Latitude: 41.792573º</t>
  </si>
  <si>
    <t>- Longitude: -8.524366º</t>
  </si>
  <si>
    <t>Bibliografia: Portal do Arqueólogo, CNS 4347. BARROCA, Mário Jorge (2010-2011) – Sepulturas escavadas na rocha de Entre Douro e Minho. “Portvgalia” Vol. XXXI-XXXII, p. 150.</t>
  </si>
  <si>
    <t>Necrópole: São Simão</t>
  </si>
  <si>
    <t>Código: 160713N01</t>
  </si>
  <si>
    <t>CNS: 1181</t>
  </si>
  <si>
    <t>- Latitude: 41.797485º</t>
  </si>
  <si>
    <t>- Longitude: -8.560731º</t>
  </si>
  <si>
    <t>Bibliografia: LEMOS, Francisco Sande e NUNES, Henrique Barreto (1985) - Duas sepulturas medievais de Ponte de Lima. “Cadernos de arqueologia”, Série II, Vol. 2. Braga: Unidade de Arqueologia da Universidade do Minho - Museu D. Diogo de Sousa, pp. 249-252. Portal do Arqueólogo, CNS 1181.</t>
  </si>
  <si>
    <t>Necrópole: Irmeiro</t>
  </si>
  <si>
    <t>Código: 130503N01</t>
  </si>
  <si>
    <t>CNS: 36030</t>
  </si>
  <si>
    <t>- Latitude: 41.259715º</t>
  </si>
  <si>
    <t>- Longitude: -8.282473º</t>
  </si>
  <si>
    <t>- Altitude: 240º</t>
  </si>
  <si>
    <t>Bibliografia: NUNES, Manuel, SOUSA, Luís e GONÇALVES, Carlos (2006) - Sepulturas medievais escavadas na rocha no concelho de Lousada: o cemitério rupestre do Irmeiro (Boim). “Oppidum” N.º 1, Lousada, p.47-67.</t>
  </si>
  <si>
    <t>Necrópole: Necrópole de São Miguel</t>
  </si>
  <si>
    <t>Código: 130522N01</t>
  </si>
  <si>
    <t>CNS: 19548</t>
  </si>
  <si>
    <t>- Latitude: 41.302308º</t>
  </si>
  <si>
    <t>- Longitude: -8.244643º</t>
  </si>
  <si>
    <t>- Altitude: 233º</t>
  </si>
  <si>
    <t>Bibliografia: NUNES, Manuel, SOUSA, Luís e GONÇALVES, Carlos (2008) – Carta Arqueológica do Concelho de Lousada. Lousada: Município de Lousada.</t>
  </si>
  <si>
    <t>Necrópole: Pade de Baixo</t>
  </si>
  <si>
    <t>Código: 130513N01</t>
  </si>
  <si>
    <t>- Latitude: 41.302698º</t>
  </si>
  <si>
    <t>- Longitude: -8.249028º</t>
  </si>
  <si>
    <t>Necrópole: Vilar do Torno e Alentém</t>
  </si>
  <si>
    <t>Código: 130526N01</t>
  </si>
  <si>
    <t>- Latitude: 41.290673º</t>
  </si>
  <si>
    <t>- Longitude: -8.210215º</t>
  </si>
  <si>
    <t>Bibliografia: NUNES, Manuel, SOUSA, Luís e GONÇALVES, Carlos (2006) - Sepulturas medievais escavadas na rocha no concelho de Lousada: o cemitério rupestre do Irmeiro (Boim). “Oppidum” N.º 1, Lousada, p.47-67. BARROCA, Mário Jorge (2010-2011) – Sepulturas escavadas na rocha de Entre Douro e Minho. “Portvgalia” Vol. XXXI-XXXII, p. 158.</t>
  </si>
  <si>
    <t>Necrópole: Moutadas - Pias</t>
  </si>
  <si>
    <t>Código: 130518N01</t>
  </si>
  <si>
    <t>- Latitude: 41.271056º</t>
  </si>
  <si>
    <t>- Longitude: -8.269250º</t>
  </si>
  <si>
    <t>- Altitude: 225º</t>
  </si>
  <si>
    <t>Necrópole: Sepultura do Monte de Santo Ovídio</t>
  </si>
  <si>
    <t>Código: 160704N01</t>
  </si>
  <si>
    <t>CNS: 10458</t>
  </si>
  <si>
    <t>- Latitude: 41.780382º</t>
  </si>
  <si>
    <t>- Longitude: -8.605844º</t>
  </si>
  <si>
    <t>- Altitude: 235º</t>
  </si>
  <si>
    <t>Bibliografia: BARROCA, Mário Jorge (2010-2011) – Sepulturas escavadas na rocha de Entre Douro e Minho. “Portvgalia” Vol. XXXI-XXXII, p. 149.</t>
  </si>
  <si>
    <t>Necrópole: Agrichouso</t>
  </si>
  <si>
    <t>Código: 160901N01</t>
  </si>
  <si>
    <t>- Latitude: 41.771667º</t>
  </si>
  <si>
    <t>- Longitude: -8.835278º</t>
  </si>
  <si>
    <t>- Altitude: 220º</t>
  </si>
  <si>
    <t>Bibliografia: AREZES, Andreia (2020) – Sepulturas escavadas na rocha no curso inferior da bacia do rio Lima. O concelho de Viana do Castelo em perspectiva. In M. J. Barroca (Coord.), Congresso Internacional Sepulturas escavadas na rocha na Fachada Atlântica da Península Ibérica. Porto. CITCEM (no prelo). BARROCA, Mário Jorge (2010-2011) – Sepulturas escavadas na rocha de Entre Douro e Minho. “Portvgalia” Vol. XXXI-XXXII, p. 150-151.</t>
  </si>
  <si>
    <t>Necrópole: Castelo de Neiva</t>
  </si>
  <si>
    <t>Código: 160910N01</t>
  </si>
  <si>
    <t>- Freguesia: ?</t>
  </si>
  <si>
    <t>- Latitude: 41.616389º</t>
  </si>
  <si>
    <t>- Longitude: -8.801062º</t>
  </si>
  <si>
    <t>- Altitude: 45º</t>
  </si>
  <si>
    <t>Bibliografia: BARROCA, Mário Jorge (2010-2011) – Sepulturas escavadas na rocha de Entre Douro e Minho. “Portvgalia” Vol. XXXI-XXXII, p. 151.</t>
  </si>
  <si>
    <t>Necrópole: Carreço</t>
  </si>
  <si>
    <t>Código: 160908N01</t>
  </si>
  <si>
    <t>- Latitude: 41.747347º</t>
  </si>
  <si>
    <t>- Longitude: -8.863765º</t>
  </si>
  <si>
    <t>Necrópole: Alto do Geraz</t>
  </si>
  <si>
    <t>Código: 160929N01</t>
  </si>
  <si>
    <t>- Latitude: 41.708705º</t>
  </si>
  <si>
    <t>- Longitude: -8.664766º</t>
  </si>
  <si>
    <t>- Altitude: 35º</t>
  </si>
  <si>
    <t>Bibliografia: BARROCA, Mário Jorge (2010-2011) – Sepulturas escavadas na rocha de Entre Douro e Minho. “Portvgalia” Vol. XXXI-XXXII, p. 152.</t>
  </si>
  <si>
    <t>Necrópole: Capela de Nossa Senhora do Olival</t>
  </si>
  <si>
    <t>Código: 160926N02</t>
  </si>
  <si>
    <t>- Latitude: 41.718589º</t>
  </si>
  <si>
    <t>- Longitude: -8.781831º</t>
  </si>
  <si>
    <t>Necrópole: Cerca</t>
  </si>
  <si>
    <t>Código: 160104N01</t>
  </si>
  <si>
    <t>CNS: 4545</t>
  </si>
  <si>
    <t>- Latitude: 41.901063º</t>
  </si>
  <si>
    <t>- Longitude: -8.434404º</t>
  </si>
  <si>
    <t>- Altitude: 80º</t>
  </si>
  <si>
    <t>Bibliografia: BARROCA, Mário Jorge (2010-2011) – Sepulturas escavadas na rocha de Entre Douro e Minho. “Portvgalia” Vol. XXXI-XXXII, p. 147.</t>
  </si>
  <si>
    <t>Necrópole: Alto das Igrejas</t>
  </si>
  <si>
    <t>Código: 160104N02</t>
  </si>
  <si>
    <t>Necrópole: Cardal - Quinta do Outeiro</t>
  </si>
  <si>
    <t>Código: 160115N01</t>
  </si>
  <si>
    <t>Necrópole: Soajo</t>
  </si>
  <si>
    <t>Código: 160146N01</t>
  </si>
  <si>
    <t>- Latitude: 41.874180º</t>
  </si>
  <si>
    <t>- Longitude: -8.263726º</t>
  </si>
  <si>
    <t>- Altitude: 310º</t>
  </si>
  <si>
    <t>Necrópole: Alto do Gorito</t>
  </si>
  <si>
    <t>Código: 160215N01</t>
  </si>
  <si>
    <t>- Latitude: 41.896259º</t>
  </si>
  <si>
    <t>- Longitude: -8.807796º</t>
  </si>
  <si>
    <t>- Altitude: 155º</t>
  </si>
  <si>
    <t>Bibliografia: BARROCA, Mário Jorge (2010-2011) – Sepulturas escavadas na rocha de Entre Douro e Minho. “Portvgalia” Vol. XXXI-XXXII, p. 148.</t>
  </si>
  <si>
    <t>Necrópole: São Martinho da Penha</t>
  </si>
  <si>
    <t>Código: 160401N01</t>
  </si>
  <si>
    <t>CNS: 22179</t>
  </si>
  <si>
    <t>- Latitude: 41.989786º</t>
  </si>
  <si>
    <t>- Longitude: -8.525739º</t>
  </si>
  <si>
    <t>Bibliografia: BARROCA, Mário Jorge (2010-2011) – Sepulturas escavadas na rocha de Entre Douro e Minho. “Portvgalia” Vol. XXXI-XXXII, p. 115-182 Portal do Arqueólogo, CNS 22179.</t>
  </si>
  <si>
    <t>Necrópole: Capela de São Roque - Cortes</t>
  </si>
  <si>
    <t>Código: 161015N01</t>
  </si>
  <si>
    <t>- Latitude: 41.936759º</t>
  </si>
  <si>
    <t>- Longitude: -8.742457º</t>
  </si>
  <si>
    <t>Necrópole: Monte da Saia</t>
  </si>
  <si>
    <t>Código: 030251N01</t>
  </si>
  <si>
    <t>CNS: 6884</t>
  </si>
  <si>
    <t>- Latitude: 41.452683º</t>
  </si>
  <si>
    <t>- Longitude: -8.575928º</t>
  </si>
  <si>
    <t>- Altitude: 165º</t>
  </si>
  <si>
    <t>Bibliografia: BARROCA, Mário Jorge (2010-2011) – Sepulturas escavadas na rocha de Entre Douro e Minho. “Portvgalia” Vol. XXXI-XXXII, pp. 152-153.</t>
  </si>
  <si>
    <t>Necrópole: Porta</t>
  </si>
  <si>
    <t>Código: 030222N01</t>
  </si>
  <si>
    <t>CNS: 6885</t>
  </si>
  <si>
    <t>- Latitude: 41.450313º</t>
  </si>
  <si>
    <t>- Longitude: -8.60583º</t>
  </si>
  <si>
    <t>- Altitude: 180º</t>
  </si>
  <si>
    <t>Bibliografia: Portal do Arqueólogo, CNS 6885.</t>
  </si>
  <si>
    <t>Necrópole: Esporões</t>
  </si>
  <si>
    <t>Código: 030313N01</t>
  </si>
  <si>
    <t>- Latitude: 41.508413º</t>
  </si>
  <si>
    <t>- Longitude: -8.411401º</t>
  </si>
  <si>
    <t>Nº total de sepulturas referidas: &gt;1</t>
  </si>
  <si>
    <t>Bibliografia: BARROCA, Mário Jorge (2010-2011) – Sepulturas escavadas na rocha de Entre Douro e Minho. “Portvgalia” Vol. XXXI-XXXII, p. 153.</t>
  </si>
  <si>
    <t>Necrópole: Serra</t>
  </si>
  <si>
    <t>Código: 030343N01</t>
  </si>
  <si>
    <t>CNS: 1695</t>
  </si>
  <si>
    <t>- Latitude: 41.520006º</t>
  </si>
  <si>
    <t>- Longitude: -8.506903º</t>
  </si>
  <si>
    <t>- Altitude: 200º</t>
  </si>
  <si>
    <t>Bibliografia: Portal do Arqueólogo, CNS1695.</t>
  </si>
  <si>
    <t>Necrópole: Bucos</t>
  </si>
  <si>
    <t>Código: 030405N01</t>
  </si>
  <si>
    <t>- Latitude: 41.572748º</t>
  </si>
  <si>
    <t>- Longitude: -8.034080º</t>
  </si>
  <si>
    <t>Necrópole: Mata da Santa</t>
  </si>
  <si>
    <t>Código: 030410N01</t>
  </si>
  <si>
    <t>- Latitude: 41.509750º</t>
  </si>
  <si>
    <t>- Longitude: -8.028278º</t>
  </si>
  <si>
    <t>Bibliografia: BARROCA, Mário Jorge (2010-2011) – Sepulturas escavadas na rocha de Entre Douro e Minho. “Portvgalia” Vol. XXXI-XXXII, p. 153. QUEIROGA, Francisco; REBANDA, Nelson (s/d) - Carta Arqueológica de Cabeceiras de Basto. Câmara Municipal de Cabeceiras de Basto. Disponível no dia 21/11/2018 em: http://cartaarqueologica.cabeceirasdebasto.pt/sitios/03.04.07.08.html</t>
  </si>
  <si>
    <t>Necrópole: Campas dos Mouros</t>
  </si>
  <si>
    <t>Código: 030414N01</t>
  </si>
  <si>
    <t>- Latitude: 41.516750º</t>
  </si>
  <si>
    <t>- Longitude: -7.992889º</t>
  </si>
  <si>
    <t>Necrópole: Casa das Cortinhas</t>
  </si>
  <si>
    <t>Código: 030407N01</t>
  </si>
  <si>
    <t>- Latitude: 41.506412º</t>
  </si>
  <si>
    <t>- Longitude: -7.914251º</t>
  </si>
  <si>
    <t>- Altitude: 330º</t>
  </si>
  <si>
    <t>Bibliografia: QUEIROGA, Francisco; REBANDA, Nelson (s/d) - Carta Arqueológica de Cabeceiras de Basto. Câmara Municipal de Cabeceiras de Basto. Disponível no dia 21/11/2018 em: http://cartaarqueologica.cabeceirasdebasto.pt/sitios/03.04.07.08.html</t>
  </si>
  <si>
    <t>Necrópole: Lugar dos Padrões</t>
  </si>
  <si>
    <t>Código: 030723N01</t>
  </si>
  <si>
    <t>- Latitude: 41.403090º</t>
  </si>
  <si>
    <t>- Longitude: -8.143019º</t>
  </si>
  <si>
    <t>- Altitude: 490º</t>
  </si>
  <si>
    <t>Bibliografia: BARROCA, Mário Jorge (2010-2011) – Sepulturas escavadas na rocha de Entre Douro e Minho. “Portvgalia” Vol. XXXI-XXXII, p. 154.</t>
  </si>
  <si>
    <t>Necrópole: Barreiro</t>
  </si>
  <si>
    <t>Código: 030729N01</t>
  </si>
  <si>
    <t>CNS: 6518</t>
  </si>
  <si>
    <t>- Latitude: 41.415266º</t>
  </si>
  <si>
    <t>- Longitude: -8.169005º</t>
  </si>
  <si>
    <t>Código: 030733N01</t>
  </si>
  <si>
    <t>CNS: 1506</t>
  </si>
  <si>
    <t>- Latitude: 41.496275º</t>
  </si>
  <si>
    <t>- Longitude: -8.216954º</t>
  </si>
  <si>
    <t>- Altitude: 569º</t>
  </si>
  <si>
    <t>Necrópole: Igreja de São Gião</t>
  </si>
  <si>
    <t>Código: 030831N01</t>
  </si>
  <si>
    <t>CNS: 6953</t>
  </si>
  <si>
    <t>- Latitude: 41.382697º</t>
  </si>
  <si>
    <t>- Longitude: -8.324998º</t>
  </si>
  <si>
    <t>- Altitude: 215º</t>
  </si>
  <si>
    <t>Bibliografia: BARROCA, Mário Jorge (2010-2011) – Sepulturas escavadas na rocha de Entre Douro e Minho. “Portvgalia” Vol. XXXI-XXXII, p. 154-155.</t>
  </si>
  <si>
    <t>Necrópole: São Torcato</t>
  </si>
  <si>
    <t>Código: 030865N01</t>
  </si>
  <si>
    <t>CNS: 5274</t>
  </si>
  <si>
    <t>- Latitude: 41.483793º</t>
  </si>
  <si>
    <t>- Longitude: -8.259323º</t>
  </si>
  <si>
    <t>- Altitude: 285º</t>
  </si>
  <si>
    <t>Bibliografia: BARROCA, Mário Jorge (2010-2011) – Sepulturas escavadas na rocha de Entre Douro e Minho. “Portvgalia” Vol. XXXI-XXXII, p. 155.</t>
  </si>
  <si>
    <t>Necrópole: Penedo do Caixão</t>
  </si>
  <si>
    <t>Código: 030866N01</t>
  </si>
  <si>
    <t>CNS: 6949</t>
  </si>
  <si>
    <t>- Latitude: 41.39028º</t>
  </si>
  <si>
    <t>- Longitude: -8.36328º</t>
  </si>
  <si>
    <t>- Altitude: 140º</t>
  </si>
  <si>
    <t>Código: 030841N01</t>
  </si>
  <si>
    <t>CNS: 4765</t>
  </si>
  <si>
    <t>- Freguesia: Briteiros, São Salvador</t>
  </si>
  <si>
    <t>- Latitude: 41.521674º</t>
  </si>
  <si>
    <t>- Longitude: -8.322606º</t>
  </si>
  <si>
    <t>- Altitude: 160º</t>
  </si>
  <si>
    <t>Bibliografia: FAURE, Francisco (2012) - Relatório da Carta Arqueológica de Guimarães. Plano Director Municipal (PDM). Guimarães: Câmara Municipal de Guimarães, disponível para consulta no dia 26 de Novembro de 2018 em: https://www.cm-guimaraes.pt/uploads/document/file/9674/n__Relat_rio_da_Carta_Arqueol_gica.pdf Portal do Arqueólogo, CNS 4765.</t>
  </si>
  <si>
    <t>Necrópole: Igreja de Vermil</t>
  </si>
  <si>
    <t>Código: 030872N01</t>
  </si>
  <si>
    <t>- Latitude: 41.448851º</t>
  </si>
  <si>
    <t>- Longitude: -8.389978º</t>
  </si>
  <si>
    <t>Bibliografia: FAURE, Francisco (2012) - Relatório da Carta Arqueológica de Guimarães. Plano Director Municipal (PDM). Guimarães: Câmara Municipal de Guimarães, disponível para consulta no dia 26 de Novembro de 2018 em: https://www.cm-guimaraes.pt/uploads/document/file/9674/n__Relat_rio_da_Carta_Arqueol_gica.pdf</t>
  </si>
  <si>
    <t>Necrópole: Garfe</t>
  </si>
  <si>
    <t>Código: 030913N01</t>
  </si>
  <si>
    <t>- Latitude: 41.539096º</t>
  </si>
  <si>
    <t>- Longitude: -8.241953º</t>
  </si>
  <si>
    <t>- Altitude: 190º</t>
  </si>
  <si>
    <t>Necrópole: Capela de São Mamede - Monte Penafiel de Soaz</t>
  </si>
  <si>
    <t>Código: 030921N01</t>
  </si>
  <si>
    <t>CNS: 29585 e 32906</t>
  </si>
  <si>
    <t>- Latitude: 41.626988º</t>
  </si>
  <si>
    <t>- Longitude: -8.245406º</t>
  </si>
  <si>
    <t>- Altitude: 700º</t>
  </si>
  <si>
    <t>Bibliografia: Portal do Arqueólogo, CNS 29585 e/ou 32906. Câmara Municipal de Póvoa de Lanhoso, Informação consultada no dia 27de Novembro de 2018, disponível em: https://www.povoadelanhoso.pt/concelho/patrimonio/sitios-arqueologicos/</t>
  </si>
  <si>
    <t>Necrópole: Monte de São Cristovão</t>
  </si>
  <si>
    <t>Código: 031114N01</t>
  </si>
  <si>
    <t>CNS: 213</t>
  </si>
  <si>
    <t>- Latitude: 41.682282º</t>
  </si>
  <si>
    <t>- Longitude: -8.038245º</t>
  </si>
  <si>
    <t>Bibliografia: BARROCA, Mário Jorge (2010-2011) – Sepulturas escavadas na rocha de Entre Douro e Minho. “Portvgalia” Vol. XXXI-XXXII, pp. 155-156. FONTES, L.; RORIZ, A. (2012) - Inventário de Sítios e Achados Arqueológicos do Concelho de Vieira do Minho, “Trabalhos Arqueológicos da U.A.U.M., Memórias, N.º 22. Braga: Unidade de Arqueologia da Universidade do Minho. Disponível no dia 27-11-2018 em http://hdl.handle.net/1822/16878</t>
  </si>
  <si>
    <t>Necrópole: Chãos de Infesta (Chão do Castelo/ Carvalha de Belandre)</t>
  </si>
  <si>
    <t>Código: 130109N01</t>
  </si>
  <si>
    <t>CNS: 36386</t>
  </si>
  <si>
    <t>Bibliografia: VALDEZ, Joana (2008) - Périplo pelo Património Arqueológico de Amarante: Resultados de um projecto de investigação. II Congresso Histórico de Amarante. Disponível no dia 27-11-2018 em: https://www.researchgate.net/publication/261135210 BARROCA, Mário Jorge (2010-2011) – Sepulturas escavadas na rocha de Entre Douro e Minho. “Portvgalia” Vol. XXXI-XXXII, p. 156.</t>
  </si>
  <si>
    <t>Necrópole: Fontelas</t>
  </si>
  <si>
    <t>Código: 130119N01</t>
  </si>
  <si>
    <t>CNS: 3848</t>
  </si>
  <si>
    <t>- Latitude: 41.257851º</t>
  </si>
  <si>
    <t>- Longitude: -8.067573º</t>
  </si>
  <si>
    <t>Bibliografia: BARROCA, Mário Jorge (2010-2011) – Sepulturas escavadas na rocha de Entre Douro e Minho. “Portvgalia” Vol. XXXI-XXXII, p. 156.</t>
  </si>
  <si>
    <t>Necrópole: Picoto (Outeiro das Chapas)</t>
  </si>
  <si>
    <t>Código: 130129N01</t>
  </si>
  <si>
    <t>CNS: 36387</t>
  </si>
  <si>
    <t>- Latitude: 41.227692º</t>
  </si>
  <si>
    <t>- Longitude: -8.096348º</t>
  </si>
  <si>
    <t>Necrópole: Sepultura de Corba Chã</t>
  </si>
  <si>
    <t>Código: 130105N01</t>
  </si>
  <si>
    <t>CNS: 22402</t>
  </si>
  <si>
    <t>- Latitude: 41.229278º</t>
  </si>
  <si>
    <t>- Longitude: -7.979319º</t>
  </si>
  <si>
    <t>- Altitude: 720º</t>
  </si>
  <si>
    <t>Bibliografia: VALDEZ, Joana (2008) - Périplo pelo Património Arqueológico de Amarante: Resultados de um projecto de investigação. II Congresso Histórico de Amarante. Disponível no dia 27-11-2018 em: https://www.researchgate.net/publication/261135210 Portal do Arqueólogo, CNS, 22402.</t>
  </si>
  <si>
    <t>Necrópole: Sepulturas de Bustelo</t>
  </si>
  <si>
    <t>Código: 130105N02</t>
  </si>
  <si>
    <t>Bibliografia: VALDEZ, Joana (2008) - Périplo pelo Património Arqueológico de Amarante: Resultados de um projecto de investigação. II Congresso Histórico de Amarante. Disponível no dia 27-11-2018 em: https://www.researchgate.net/publication/261135210</t>
  </si>
  <si>
    <t>Necrópole: Alto de S. Salvador (Outeiro da Igreja)</t>
  </si>
  <si>
    <t>Código: 130129N02</t>
  </si>
  <si>
    <t>CNS: 36388</t>
  </si>
  <si>
    <t>- Latitude: 41.236629º</t>
  </si>
  <si>
    <t>- Longitude: -8.094769º</t>
  </si>
  <si>
    <t>- Altitude: 375º</t>
  </si>
  <si>
    <t>Bibliografia: BARROCA, Mário Jorge (1990) – As Sepulturas Rupestres de Salvador do Monte (Amarante). “Entremuros”, Vol. 1, Amarante, pp. 31-36. VALDEZ, Joana (2008) - Périplo pelo Património Arqueológico de Amarante: Resultados de um projecto de investigação. II Congresso Histórico de Amarante. Disponível no dia 27-11-2018 em: https://www.researchgate.net/publication/261135210</t>
  </si>
  <si>
    <t>Necrópole: Lufrei (?)</t>
  </si>
  <si>
    <t>Código: 130122N01</t>
  </si>
  <si>
    <t>- Latitude: 41.270951º</t>
  </si>
  <si>
    <t>- Longitude: -8.061645º</t>
  </si>
  <si>
    <t>Necrópole: São Salvador do Mundo</t>
  </si>
  <si>
    <t>Código: 170214N01</t>
  </si>
  <si>
    <t>CNS: 19725</t>
  </si>
  <si>
    <t>- Latitude: 41.684037º</t>
  </si>
  <si>
    <t>- Longitude: -7.768635º</t>
  </si>
  <si>
    <t>- Altitude: 965º</t>
  </si>
  <si>
    <t>Bibliografia: FONTES, L.; ANDRADE, A. (2010) – Revisão do Inventário Arqueológicos do Concelho de Boticas. Relatório Final, “Trabalhos Arqueológicos da U.A.U.M., Memórias, N.º 8. Braga: Unidade de Arqueologia da Universidade do Minho. Disponível no dia 28-11-2018 em http://hdl.handle.net/1822/11043</t>
  </si>
  <si>
    <t>Necrópole: Monte Sião (Costa)</t>
  </si>
  <si>
    <t>Código: 131406N01</t>
  </si>
  <si>
    <t>- Latitude: 41.338098º</t>
  </si>
  <si>
    <t>- Longitude: -8.456280º</t>
  </si>
  <si>
    <t>- Altitude: 168º</t>
  </si>
  <si>
    <t>Bibliografia: MOREIRA, Álvaro Brito (2014) – Carta Arqueológica do Concelho de Santo Tirso. Das Origens do povoamento à Alta Idade Média. Santo Tirso: Câmara Municipal de Santo Tirso. BARROCA, Mário Jorge (2010-2011) – Sepulturas escavadas na rocha de Entre Douro e Minho. “Portvgalia” Vol. XXXI-XXXII, p. 166.</t>
  </si>
  <si>
    <t>Necrópole: Santa Eufémia</t>
  </si>
  <si>
    <t>Código: 040113N01</t>
  </si>
  <si>
    <t>CNS: 1967</t>
  </si>
  <si>
    <t>- Latitude: 41.290808º</t>
  </si>
  <si>
    <t>- Longitude: -6.968809º</t>
  </si>
  <si>
    <t>- Altitude: 425º</t>
  </si>
  <si>
    <t>Bibliografia: Câmara Municipal de Alfândega da Fé (2015) – Carta do Património - Plano Director Municipal (PDM) Alfândega da Fé: Câmara Municipal de Alfândega da Fé, disponível para consulta no dia 30 de Novembro de 2018 em: https://www.cm-alfandegadafe.pt/uploads/document/file/2817/Patrimonio_Arquitet_nico_e_Arqueol_gico.pdf Portal do Arqueólogo, CNS 1967.</t>
  </si>
  <si>
    <t>Necrópole: Igreja de Sendim da Serra</t>
  </si>
  <si>
    <t>Código: 040113N02</t>
  </si>
  <si>
    <t>CNS: 15326</t>
  </si>
  <si>
    <t>- Latitude: 41.294364º</t>
  </si>
  <si>
    <t>- Longitude: -6.978232º</t>
  </si>
  <si>
    <t>- Altitude: 480º</t>
  </si>
  <si>
    <t>Bibliografia: Câmara Municipal de Alfândega da Fé (2015) – Carta do Património - Plano Director Municipal (PDM) Alfândega da Fé: Câmara Municipal de Alfândega da Fé, disponível para consulta no dia 30 de Novembro de 2018 em: https://www.cm-alfandegadafe.pt/uploads/document/file/2817/Patrimonio_Arquitet_nico_e_Arqueol_gico.pdf Portal do Arqueólogo, CNS 15326.</t>
  </si>
  <si>
    <t>Necrópole: Perafita/Pia dos Mouros</t>
  </si>
  <si>
    <t>Código: 040501N01</t>
  </si>
  <si>
    <t>CNS: 1996</t>
  </si>
  <si>
    <t>- Latitude: 41.610113º</t>
  </si>
  <si>
    <t>- Longitude: -7.013414º</t>
  </si>
  <si>
    <t>Bibliografia: MENDES, Carlos Alberto Santos (2005) – Carta Arqueológica do Concelho de Macedo de Cavaleiros, Campanha 1/2004. “Cadernos “Terras Quentes””, N.º 2. Macedo de Cavaleiros: Associação de Defesa do Património Arqueológico do Concelho de Macedo de Cavaleiros. Portal do Arqueólogo, CNS 1996.</t>
  </si>
  <si>
    <t>Necrópole: Castelo de Balsemão</t>
  </si>
  <si>
    <t>Código: 040509N01</t>
  </si>
  <si>
    <t>CNS: 17241</t>
  </si>
  <si>
    <t>- Latitude: 41.474278º</t>
  </si>
  <si>
    <t>- Longitude: -6.856115º</t>
  </si>
  <si>
    <t>- Altitude: 495º</t>
  </si>
  <si>
    <t>Bibliografia: Portal do Arqueólogo, CNS 17241.</t>
  </si>
  <si>
    <t>Necrópole: Igreja de Malta</t>
  </si>
  <si>
    <t>Código: 040523N01</t>
  </si>
  <si>
    <t>CNS: 17270</t>
  </si>
  <si>
    <t>- Latitude: 41.481189º</t>
  </si>
  <si>
    <t>- Longitude: -6.912131º</t>
  </si>
  <si>
    <t>Bibliografia: Portal do Arqueólogo, CNS 17270.</t>
  </si>
  <si>
    <t>Necrópole: Taião de Baixo</t>
  </si>
  <si>
    <t>Código: 160814N01</t>
  </si>
  <si>
    <t>CNS: 20814</t>
  </si>
  <si>
    <t>- Latitude: 41.987444º</t>
  </si>
  <si>
    <t>- Longitude: -8.585654º</t>
  </si>
  <si>
    <t>- Altitude: 290º</t>
  </si>
  <si>
    <t>Bibliografia: Portal do Arqueólogo, CNS 20814.</t>
  </si>
  <si>
    <t>Necrópole: Igreja de Santa Maria da Silva</t>
  </si>
  <si>
    <t>Código: 160813N01</t>
  </si>
  <si>
    <t>CNS: 19235</t>
  </si>
  <si>
    <t>- Latitude: 41.955413º</t>
  </si>
  <si>
    <t>- Longitude: -8.665031º</t>
  </si>
  <si>
    <t>- Altitude: 110º</t>
  </si>
  <si>
    <t>Bibliografia: Portal do Arqueólogo, CNS 19235.</t>
  </si>
  <si>
    <t>Necrópole: Lagarelha</t>
  </si>
  <si>
    <t>Código: 130731N01</t>
  </si>
  <si>
    <t>CNS: 15578</t>
  </si>
  <si>
    <t>- Latitude: 41.196009º</t>
  </si>
  <si>
    <t>- Longitude: -8.215572º</t>
  </si>
  <si>
    <t>- Altitude: 415º</t>
  </si>
  <si>
    <t>Bibliografia: QUEIRÓS, Eugénio (2010-2011) – As sepulturas Medievais do Concelho de Marco de Canavezes. Porto: Faculdade de Letras da Universidade do Porto. Relatório Final de Seminário de Projecto II. Consultado no dia 26 de Novembro de 2018 e disponível em: https://www.academia.edu/807507/Sepulturas_medievais_do_Marco_de_Canaveses. Portal do Arqueólogo, CNS 15578.</t>
  </si>
  <si>
    <t>Necrópole: Passal</t>
  </si>
  <si>
    <t>Código: 130728N01</t>
  </si>
  <si>
    <t>CNS: 2817</t>
  </si>
  <si>
    <t>- Latitude: 41.068460º</t>
  </si>
  <si>
    <t>- Longitude: -8.269303º</t>
  </si>
  <si>
    <t>Bibliografia: QUEIRÓS, Eugénio (2010-2011) – As sepulturas Medievais do Concelho de Marco de Canavezes. Porto: Faculdade de Letras da Universidade do Porto. Relatório Final de Seminário de Projecto II. Consultado no dia 26 de Novembro de 2018 e disponível em: https://www.academia.edu/807507/Sepulturas_medievais_do_Marco_de_Canaveses BARROCA, Mário Jorge (2010-2011) – Sepulturas escavadas na rocha de Entre Douro e Minho. “Portvgalia” Vol. XXXI-XXXII, p.161. Portal do Arqueólogo, CNS 2817.</t>
  </si>
  <si>
    <t>Necrópole: S. Sebastião</t>
  </si>
  <si>
    <t>Código: 130701N01</t>
  </si>
  <si>
    <t>- Latitude: 41.082154º</t>
  </si>
  <si>
    <t>- Longitude: -8.240749º</t>
  </si>
  <si>
    <t>Bibliografia: QUEIRÓS, Eugénio (2010-2011) – As sepulturas Medievais do Concelho de Marco de Canavezes. Porto: Faculdade de Letras da Universidade do Porto. Relatório Final de Seminário de Projecto II. Consultado no dia 26 de Novembro de 2018 e disponível em: https://www.academia.edu/807507/Sepulturas_medievais_do_Marco_de_Canaveses BARROCA, Mário Jorge (2010-2011) – Sepulturas escavadas na rocha de Entre Douro e Minho. “Portvgalia” Vol. XXXI-XXXII, p.158.</t>
  </si>
  <si>
    <t>Necrópole: Moria</t>
  </si>
  <si>
    <t>Código: 130703N01</t>
  </si>
  <si>
    <t>CNS: 2974</t>
  </si>
  <si>
    <t>- Latitude: 41.161850º</t>
  </si>
  <si>
    <t>- Longitude: -8.179336º</t>
  </si>
  <si>
    <t>Bibliografia: QUEIRÓS, Eugénio (2010-2011) – As sepulturas Medievais do Concelho de Marco de Canavezes. Porto: Faculdade de Letras da Universidade do Porto. Relatório Final de Seminário de Projecto II. Consultado no dia 26 de Novembro de 2018 e disponível em: https://www.academia.edu/807507/Sepulturas_medievais_do_Marco_de_Canaveses</t>
  </si>
  <si>
    <t>Necrópole: Tapada da Igreja Velha</t>
  </si>
  <si>
    <t>Código: 130707N01</t>
  </si>
  <si>
    <t>- Latitude: 41.217831º</t>
  </si>
  <si>
    <t>- Longitude: -8.086869º</t>
  </si>
  <si>
    <t>Necrópole: Loureiro</t>
  </si>
  <si>
    <t>Código: 130118N01</t>
  </si>
  <si>
    <t>Bibliografia: BARROCA, Mário Jorge (2010-2011) – Sepulturas escavadas na rocha de Entre Douro e Minho. “Portvgalia” Vol. XXXI-XXXII, p.158.</t>
  </si>
  <si>
    <t>Necrópole: Igreja Paroquial de Tuías</t>
  </si>
  <si>
    <t>Código: 130727N01</t>
  </si>
  <si>
    <t>- Latitude: 41.172186º</t>
  </si>
  <si>
    <t>- Longitude: -8.163829º</t>
  </si>
  <si>
    <t>Bibliografia: BARROCA, Mário Jorge (2010-2011) – Sepulturas escavadas na rocha de Entre Douro e Minho. “Portvgalia” Vol. XXXI-XXXII, p.161.</t>
  </si>
  <si>
    <t>Necrópole: Campieira</t>
  </si>
  <si>
    <t>Código: 130727N02</t>
  </si>
  <si>
    <t>- Latitude: 41.170079º</t>
  </si>
  <si>
    <t>- Longitude: -8.167985º</t>
  </si>
  <si>
    <t>Necrópole: Quinta da Moura</t>
  </si>
  <si>
    <t>Código: 130707N02</t>
  </si>
  <si>
    <t>- Latitude: 41.212692º</t>
  </si>
  <si>
    <t>- Longitude: -8.069661º</t>
  </si>
  <si>
    <t>Necrópole: Mosteiro de Mancelos</t>
  </si>
  <si>
    <t>Código: 130123N01</t>
  </si>
  <si>
    <t>CNS: 32760</t>
  </si>
  <si>
    <t>- Latitude: 41.274951º</t>
  </si>
  <si>
    <t>- Longitude: -8.157063º</t>
  </si>
  <si>
    <t>Bibliografia: BAILARIM, Susana (2002) - Relatório Preliminar das escavações na Igreja/Mosteiro de Mancelos - Amarante. Relatório policopiado, disponível para consulta no dia 07-12-2018 no Portal do Arqueólogo.</t>
  </si>
  <si>
    <t>Necrópole: Piagem</t>
  </si>
  <si>
    <t>Código: 130722N01</t>
  </si>
  <si>
    <t>- Latitude: 41.154301º</t>
  </si>
  <si>
    <t>- Longitude: -8.071951º</t>
  </si>
  <si>
    <t>Necrópole: Fojo</t>
  </si>
  <si>
    <t>Código: 130722N02</t>
  </si>
  <si>
    <t>- Latitude: 41.168886º</t>
  </si>
  <si>
    <t>- Longitude: -8.078089º</t>
  </si>
  <si>
    <t>Necrópole: Poço</t>
  </si>
  <si>
    <t>Código: 130722N03</t>
  </si>
  <si>
    <t>Bibliografia: BARROCA, Mário Jorge (2010-2011) – Sepulturas escavadas na rocha de Entre Douro e Minho. “Portvgalia” Vol. XXXI-XXXII, p.159.</t>
  </si>
  <si>
    <t>Necrópole: Mirás</t>
  </si>
  <si>
    <t>Código: 130722N04</t>
  </si>
  <si>
    <t>- Latitude: 41.166699º</t>
  </si>
  <si>
    <t>- Longitude: -8.106992º</t>
  </si>
  <si>
    <t>- Altitude: 353º</t>
  </si>
  <si>
    <t>Bibliografia: BARROCA, Mário Jorge (2010-2011) – Sepulturas escavadas na rocha de Entre Douro e Minho. “Portvgalia” Vol. XXXI-XXXII, pp.159-160.</t>
  </si>
  <si>
    <t>Necrópole: Lavra</t>
  </si>
  <si>
    <t>Código: 130722N05</t>
  </si>
  <si>
    <t>- Latitude: 41.156744º</t>
  </si>
  <si>
    <t>- Longitude: -8.074285º</t>
  </si>
  <si>
    <t>Bibliografia: BARROCA, Mário Jorge (2010-2011) – Sepulturas escavadas na rocha de Entre Douro e Minho. “Portvgalia” Vol. XXXI-XXXII, p.160.</t>
  </si>
  <si>
    <t>Necrópole: Monte de Pinhões</t>
  </si>
  <si>
    <t>Código: 130722N06</t>
  </si>
  <si>
    <t>- Latitude: 41.160776º</t>
  </si>
  <si>
    <t>- Longitude: -8.065558º</t>
  </si>
  <si>
    <t>Necrópole: Estrada Soalhães-Campelo</t>
  </si>
  <si>
    <t>Código: 130722N07</t>
  </si>
  <si>
    <t>Necrópole: Igreja Paroquial de Soalhães</t>
  </si>
  <si>
    <t>Código: 130722N08</t>
  </si>
  <si>
    <t>- Latitude: 41.160563º</t>
  </si>
  <si>
    <t>- Longitude: -8.096980º</t>
  </si>
  <si>
    <t>Necrópole: Monte das Coriscadas</t>
  </si>
  <si>
    <t>Código: 130722N09</t>
  </si>
  <si>
    <t>CNS: 3969</t>
  </si>
  <si>
    <t>- Latitude: 41.180800º</t>
  </si>
  <si>
    <t>- Longitude: -8.093075º</t>
  </si>
  <si>
    <t>- Altitude: 410º</t>
  </si>
  <si>
    <t>Necrópole: Eido</t>
  </si>
  <si>
    <t>Código: 130722N10</t>
  </si>
  <si>
    <t>- Latitude: 41.175897º</t>
  </si>
  <si>
    <t>- Longitude: -8.057104º</t>
  </si>
  <si>
    <t>Necrópole: Outeiro das Castanhas</t>
  </si>
  <si>
    <t>Código: 130709N01</t>
  </si>
  <si>
    <t>- Latitude: 41.165153º</t>
  </si>
  <si>
    <t>- Longitude: -8.146418º</t>
  </si>
  <si>
    <t>- Altitude: 335º</t>
  </si>
  <si>
    <t>Bibliografia: BARROCA, Mário Jorge (2010-2011) – Sepulturas escavadas na rocha de Entre Douro e Minho. “Portvgalia” Vol. XXXI-XXXII, pp.158-159.</t>
  </si>
  <si>
    <t>Necrópole: Penedo da Rabêla de Cima</t>
  </si>
  <si>
    <t>Código: 130709N02</t>
  </si>
  <si>
    <t>- Latitude: 41.163840º</t>
  </si>
  <si>
    <t>- Longitude: -8.146742º</t>
  </si>
  <si>
    <t>- Altitude: 325º</t>
  </si>
  <si>
    <t>Bibliografia: BARROCA, Mário Jorge (2010-2011) – Sepulturas escavadas na rocha de Entre Douro e Minho. “Portvgalia” Vol. XXXI-XXXII, p. 159.</t>
  </si>
  <si>
    <t>Necrópole: Quintal da Venda</t>
  </si>
  <si>
    <t>Código: 130709N03</t>
  </si>
  <si>
    <t>- Latitude: 41.164597º</t>
  </si>
  <si>
    <t>- Longitude: -8.147775º</t>
  </si>
  <si>
    <t>Bibliografia: BARROCA, Mário Jorge (2010-2011) – Sepulturas escavadas na rocha de Entre Douro e Minho. “Portvgalia” Vol. XXXI-XXXII, p. 159. QUEIRÓS, Eugénio (2010-2011) – As sepulturas Medievais do Concelho de Marco de Canavezes. Porto: Faculdade de Letras da Universidade do Porto. Relatório Final de Seminário de Projecto II. Consultado no dia 26 de Novembro de 2018 e disponível em: https://www.academia.edu/807507/Sepulturas_medievais_do_Marco_de_Canaveses</t>
  </si>
  <si>
    <t>Necrópole: Portela e Livração</t>
  </si>
  <si>
    <t>Código: 130719N01</t>
  </si>
  <si>
    <t>Necrópole: Igreja Paroquial de Santa Maria do Freixo</t>
  </si>
  <si>
    <t>Código: 130709N04</t>
  </si>
  <si>
    <t>CNS: 78</t>
  </si>
  <si>
    <t>- Latitude: 41.164776º</t>
  </si>
  <si>
    <t>- Longitude: -8.147056º</t>
  </si>
  <si>
    <t>Nº total de sepulturas referidas: 20</t>
  </si>
  <si>
    <t>Nº total de sepulturas sobreviventes: 20</t>
  </si>
  <si>
    <t>Bibliografia: ROCHA, Charles; DIAS, Lino Tavares; ALARCÃO, Pedro (2015) – Tongobriga: Reflexões sobre o seu desenho urbano. Porto: CITCEM, Edições Afrontamento, p. 71.</t>
  </si>
  <si>
    <t>Necrópole: Monte da Santinha</t>
  </si>
  <si>
    <t>Código: 130709N05</t>
  </si>
  <si>
    <t>Necrópole: Portela</t>
  </si>
  <si>
    <t>Código: 130731N02</t>
  </si>
  <si>
    <t>- Latitude: 41.183369º</t>
  </si>
  <si>
    <t>- Longitude: -8.210139º</t>
  </si>
  <si>
    <t>- Altitude: 315º</t>
  </si>
  <si>
    <t>Bibliografia: QUEIRÓS, Eugénio (2010-2011) – As sepulturas Medievais do Concelho de Marco de Canavezes. Porto: Faculdade de Letras da Universidade do Porto. Relatório Final de Seminário de Projecto II. Consultado no dia 26 de Novembro de 2018 e disponível em: https://www.academia.edu/807507/Sepulturas_medievais_do_Marco_de_Canaveses.</t>
  </si>
  <si>
    <t>Necrópole: Casa de Eidinho</t>
  </si>
  <si>
    <t>Código: 130730N01</t>
  </si>
  <si>
    <t>Necrópole: Monte das Campas</t>
  </si>
  <si>
    <t>Código: 130723N01</t>
  </si>
  <si>
    <t>Bibliografia: BARROCA, Mário Jorge (2010-2011) – Sepulturas escavadas na rocha de Entre Douro e Minho. “Portvgalia” Vol. XXXI-XXXII, p. 160.</t>
  </si>
  <si>
    <t>Necrópole: São Mamede</t>
  </si>
  <si>
    <t>Código: 130724N01</t>
  </si>
  <si>
    <t>Necrópole: Outeiro</t>
  </si>
  <si>
    <t>Código: 130724N02</t>
  </si>
  <si>
    <t>Necrópole: Poça de Marradouros</t>
  </si>
  <si>
    <t>Código: 130724N03</t>
  </si>
  <si>
    <t>Bibliografia: BARROCA, Mário Jorge (2010-2011) – Sepulturas escavadas na rocha de Entre Douro e Minho. “Portvgalia” Vol. XXXI-XXXII, p. 161.</t>
  </si>
  <si>
    <t>Necrópole: Montedouro</t>
  </si>
  <si>
    <t>Código: 130807N01</t>
  </si>
  <si>
    <t>CNS: 783;17891; 17892; 17894; 17920</t>
  </si>
  <si>
    <t>- Latitude: 41.229233º</t>
  </si>
  <si>
    <t>- Longitude: -8.711573º</t>
  </si>
  <si>
    <t>- Altitude: 30º</t>
  </si>
  <si>
    <t>Bibliografia: BENCANTEL, Diana Ornelas (2009) - Sarcófagos e sepulturas medievais (Maia e Matosinhos): análise tipológica e cronológica. “Revista Portuguesa de Arqueologia”. Vol. 12, N.º2, pp. 233-236. BARROCA, Mário Jorge (2010-2011) – Sepulturas escavadas na rocha de Entre Douro e Minho. “Portvgalia” Vol. XXXI-XXXII, pp. 161-162.</t>
  </si>
  <si>
    <t>Necrópole: Bouça do Corgo</t>
  </si>
  <si>
    <t>Código: 130807N03</t>
  </si>
  <si>
    <t>Bibliografia: PIRES, Conceição (2012) – Contributo para o estudo do Povoamento do concelho de Matosinhos da Pré-História ao século VIII. Porto: Faculdade de Letras da Universidade do Porto. Tese de Mestrado, p. 109.</t>
  </si>
  <si>
    <t>Necrópole: Souto da Portela</t>
  </si>
  <si>
    <t>Código: 130808N01</t>
  </si>
  <si>
    <t>Bibliografia: BARROCA, Mário Jorge (2010-2011) – Sepulturas escavadas na rocha de Entre Douro e Minho. “Portvgalia” Vol. XXXI-XXXII, p.162.</t>
  </si>
  <si>
    <t>Necrópole: Sepultura do Frade</t>
  </si>
  <si>
    <t>Código: 031017N01</t>
  </si>
  <si>
    <t>- Latitude: 41.713158º</t>
  </si>
  <si>
    <t>- Longitude: -8.146572º</t>
  </si>
  <si>
    <t>Bibliografia: SIPA - Sistema de Informação para o Património Arquitectónico. N.º de IPA.00002629. Disponível para consulta no dia 11 de Dezembro de 2018 em: http://www.monumentos.gov.pt/Site/APP_PagesUser/SIPA.aspx?id=2629</t>
  </si>
  <si>
    <t>Necrópole: Junta de freguesia de Balugães</t>
  </si>
  <si>
    <t>Código: 030212N01</t>
  </si>
  <si>
    <t>- Latitude: 41.642273º</t>
  </si>
  <si>
    <t>- Longitude: -8.641182º</t>
  </si>
  <si>
    <t>- Altitude: 105º</t>
  </si>
  <si>
    <t>Bibliografia: Inédita. Informação de Andreia Marisa Silva. As sepulturas terão sido tapadas.</t>
  </si>
  <si>
    <t>Necrópole: Passal de Santa Luzia</t>
  </si>
  <si>
    <t>Código: 131124N01</t>
  </si>
  <si>
    <t>CNS: 5582</t>
  </si>
  <si>
    <t>- Latitude: 41.199596º</t>
  </si>
  <si>
    <t>- Longitude: -8.298352º</t>
  </si>
  <si>
    <t>- Altitude: 234º</t>
  </si>
  <si>
    <t>Bibliografia: SANTOS, Maria José Ferreira dos (2005) - A Terra de Penafiel na Idade Média. Estratégias de Ocupação do Território (875-1308). “Cadernos do Museu”, vol. 10, Penafiel, Museu Municipal de Penafiel. BARROCA, Mário Jorge (2010-2011) – Sepulturas escavadas na rocha de Entre Douro e Minho. “Portvgalia” Vol. XXXI-XXXII, p.164.</t>
  </si>
  <si>
    <t>Necrópole: Portela do Monte</t>
  </si>
  <si>
    <t>Código: 131130N01</t>
  </si>
  <si>
    <t>CNS: 3940</t>
  </si>
  <si>
    <t>- Latitude: 41.201364º</t>
  </si>
  <si>
    <t>- Longitude: -8.252339º</t>
  </si>
  <si>
    <t>- Altitude: 430º</t>
  </si>
  <si>
    <t>Bibliografia: SANTOS, Maria José Ferreira dos (2005) - A Terra de Penafiel na Idade Média. Estratégias de Ocupação do Território (875-1308). “Cadernos do Museu”, vol. 10, Penafiel, Museu Municipal de Penafiel. BARROCA, Mário Jorge (2010-2011) – Sepulturas escavadas na rocha de Entre Douro e Minho. “Portvgalia” Vol. XXXI-XXXII, p.165.</t>
  </si>
  <si>
    <t>Necrópole: Milhundos/Chãos</t>
  </si>
  <si>
    <t>Código: 131119N01</t>
  </si>
  <si>
    <t>CNS: 3847</t>
  </si>
  <si>
    <t>- Latitude: 41.211389º</t>
  </si>
  <si>
    <t>- Longitude: -8.267500º</t>
  </si>
  <si>
    <t>Bibliografia: SANTOS, Maria José Ferreira dos (2005) - A Terra de Penafiel na Idade Média. Estratégias de Ocupação do Território (875-1308). “Cadernos do Museu”, vol. 10, Penafiel, Museu Municipal de Penafiel. BARROCA, Mário Jorge (2010-2011) – Sepulturas escavadas na rocha de Entre Douro e Minho. “Portvgalia” Vol. XXXI-XXXII, pp.163-164.</t>
  </si>
  <si>
    <t>Necrópole: Quintã - Capela de Santa Catarina</t>
  </si>
  <si>
    <t>Código: 131125N01</t>
  </si>
  <si>
    <t>CNS: 3854</t>
  </si>
  <si>
    <t>- Latitude: 41.143297º</t>
  </si>
  <si>
    <t>- Longitude: -8.262847º</t>
  </si>
  <si>
    <t>Bibliografia: SANTOS, Maria José Ferreira dos (2005) - A Terra de Penafiel na Idade Média. Estratégias de Ocupação do Território (875-1308). “Cadernos do Museu”, vol. 10, Penafiel, Museu Municipal de Penafiel. BARROCA, Mário Jorge (2010-2011) – Sepulturas escavadas na rocha de Entre Douro e Minho. “Portvgalia” Vol. XXXI-XXXII, p. 164.</t>
  </si>
  <si>
    <t>Necrópole: Alto do Facho</t>
  </si>
  <si>
    <t>Código: 131125N02</t>
  </si>
  <si>
    <t>- Latitude: 41.149722º</t>
  </si>
  <si>
    <t>- Longitude: -8.270278º</t>
  </si>
  <si>
    <t>Bibliografia: SANTOS, Maria José Ferreira dos (2005) - A Terra de Penafiel na Idade Média. Estratégias de Ocupação do Território (875-1308). “Cadernos do Museu”, vol. 10, Penafiel, Museu Municipal de Penafiel.</t>
  </si>
  <si>
    <t>Necrópole: Fonte Carreira - Bocal</t>
  </si>
  <si>
    <t>Código: 131104N02</t>
  </si>
  <si>
    <t>- Latitude: 43.131111º</t>
  </si>
  <si>
    <t>- Longitude: -8.286389º</t>
  </si>
  <si>
    <t>- Altitude: 207º</t>
  </si>
  <si>
    <t>Bibliografia: SANTOS, Maria José Ferreira dos (2005) - A Terra de Penafiel na Idade Média. Estratégias de Ocupação do Território (875-1308). “Cadernos do Museu”, vol. 10, Penafiel, Museu Municipal de Penafiel. BARROCA, Mário Jorge (2010-2011) – Sepulturas escavadas na rocha de Entre Douro e Minho. “Portvgalia” Vol. XXXI-XXXII, p. 163.</t>
  </si>
  <si>
    <t>Necrópole: Lages</t>
  </si>
  <si>
    <t>Código: 131123N01</t>
  </si>
  <si>
    <t>- Latitude: 41.126944º</t>
  </si>
  <si>
    <t>- Longitude: -8.281111º</t>
  </si>
  <si>
    <t>- Altitude: 253º</t>
  </si>
  <si>
    <t>Bibliografia: BARROCA, Mário Jorge (2010-2011) – Sepulturas escavadas na rocha de Entre Douro e Minho. “Portvgalia” Vol. XXXI-XXXII, p. 164. SANTOS, Maria José Ferreira dos (2005) - A Terra de Penafiel na Idade Média. Estratégias de Ocupação do Território (875-1308). “Cadernos do Museu”, vol. 10, Penafiel, Museu Municipal de Penafiel.</t>
  </si>
  <si>
    <t>Necrópole: Ameixede</t>
  </si>
  <si>
    <t>Código: 131110N01</t>
  </si>
  <si>
    <t>CNS: 21520</t>
  </si>
  <si>
    <t>- Latitude: 41.101389º</t>
  </si>
  <si>
    <t>- Longitude: -8.297222º</t>
  </si>
  <si>
    <t>- Altitude: 195º</t>
  </si>
  <si>
    <t>Necrópole: Igreja de Santa Maria de Eja</t>
  </si>
  <si>
    <t>Código: 131110N02</t>
  </si>
  <si>
    <t>CNS: 16528</t>
  </si>
  <si>
    <t>- Latitude: 41.085465º</t>
  </si>
  <si>
    <t>- Longitude: -8.299176º</t>
  </si>
  <si>
    <t>- Altitude: 186º</t>
  </si>
  <si>
    <t>Necrópole: Fiolhoso</t>
  </si>
  <si>
    <t>Código: 170703N01</t>
  </si>
  <si>
    <t>CNS: 13176</t>
  </si>
  <si>
    <t>- Latitude: 41.412325º</t>
  </si>
  <si>
    <t>- Longitude: -7.498019º</t>
  </si>
  <si>
    <t>- Altitude: 713º</t>
  </si>
  <si>
    <t>Bibliografia: Portal do Arqueólogo, CNS 13176.</t>
  </si>
  <si>
    <t>Necrópole: Ferreira</t>
  </si>
  <si>
    <t>Código: 130905N01</t>
  </si>
  <si>
    <t>- Latitude: 41.264855º</t>
  </si>
  <si>
    <t>- Longitude: -8.343683º</t>
  </si>
  <si>
    <t>Bibliografia: BARROCA, Mário Jorge (2010-2011) – Sepulturas escavadas na rocha de Entre Douro e Minho. “Portvgalia” Vol. XXXI-XXXII, p. 162.</t>
  </si>
  <si>
    <t>Necrópole: Antigo de Sarraquinhos</t>
  </si>
  <si>
    <t>Código: 170629N01</t>
  </si>
  <si>
    <t>CNS: 32738</t>
  </si>
  <si>
    <t>- Latitude: 41.777577º</t>
  </si>
  <si>
    <t>- Longitude: -7.658850º</t>
  </si>
  <si>
    <t>Bibliografia: Portal do Arqueólogo, CNS 32738.</t>
  </si>
  <si>
    <t>Necrópole: Leiras dos Padrões</t>
  </si>
  <si>
    <t>Código: 170604N01</t>
  </si>
  <si>
    <t>CNS: 32161</t>
  </si>
  <si>
    <t>- Latitude: 41.751477º</t>
  </si>
  <si>
    <t>- Longitude: -7.820367º</t>
  </si>
  <si>
    <t>- Altitude: 870º</t>
  </si>
  <si>
    <t>Nº total de sepulturas sobreviventes: 15</t>
  </si>
  <si>
    <t>Bibliografia: Portal do Arqueólogo, CNS 32161.</t>
  </si>
  <si>
    <t>Necrópole: Monte das Cotas</t>
  </si>
  <si>
    <t>Código: 170604N02</t>
  </si>
  <si>
    <t>CNS: 32312</t>
  </si>
  <si>
    <t>- Latitude: 41.771556º</t>
  </si>
  <si>
    <t>- Longitude: -7.778203º</t>
  </si>
  <si>
    <t>- Altitude: 885º</t>
  </si>
  <si>
    <t>Bibliografia: Portal do Arqueólogo, CNS 32312. BARREIROS, Fernando Braga (1920) - Materiais para a arqueologia do concelho de Montalegre. “O Arqueólogo Português”. 1ª Série N.º 24. Lisboa:Museu Nacional de Arqueologia, pp. 77-78.</t>
  </si>
  <si>
    <t>Necrópole: Portela do Antigo</t>
  </si>
  <si>
    <t>Código: 170604N03</t>
  </si>
  <si>
    <t>CNS: 32518</t>
  </si>
  <si>
    <t>- Latitude: 41.766981º</t>
  </si>
  <si>
    <t>- Longitude: -7.808221º</t>
  </si>
  <si>
    <t>- Altitude: 955º</t>
  </si>
  <si>
    <t>Bibliografia: Portal do Arqueólogo, CNS 32312. BARREIROS, Fernando Braga (1920) - Materiais para a arqueologia do concelho de Montalegre. “O Arqueólogo Português”. 1ª Série N.º 24. Lisboa:Museu Nacional de Arqueologia, p. 80.</t>
  </si>
  <si>
    <t>Necrópole: Outeiro do Rôcho</t>
  </si>
  <si>
    <t>Código: 170604N04</t>
  </si>
  <si>
    <t>Bibliografia: BARREIROS, Fernando Braga (1920) - Materiais para a arqueologia do concelho de Montalegre. “O Arqueólogo Português”. 1ª Série N.º 24. Lisboa:Museu Nacional de Arqueologia, p. 80.</t>
  </si>
  <si>
    <t>Necrópole: Lamego</t>
  </si>
  <si>
    <t>Código: 170629N02</t>
  </si>
  <si>
    <t>CNS: 3204</t>
  </si>
  <si>
    <t>- Latitude: 41.813396º</t>
  </si>
  <si>
    <t>- Longitude: -7.649881º</t>
  </si>
  <si>
    <t>- Altitude: 995º</t>
  </si>
  <si>
    <t>Bibliografia: BARREIROS, Fernando Braga (1920) - Materiais para a arqueologia do concelho de Montalegre. “O Arqueólogo Português”. 1ª Série N.º 24. Lisboa:Museu Nacional de Arqueologia, p. 67. Portal do Arqueólogo, CNS 3204.</t>
  </si>
  <si>
    <t>Necrópole: Necrópole de Vilar de Perdizes</t>
  </si>
  <si>
    <t>Código: 170628N01</t>
  </si>
  <si>
    <t>CNS: 32980</t>
  </si>
  <si>
    <t>- Latitude: 41.855236º</t>
  </si>
  <si>
    <t>- Longitude: -7.633787º</t>
  </si>
  <si>
    <t>Bibliografia: Portal do Arqueólogo, CNS 32980.</t>
  </si>
  <si>
    <t>Necrópole: Quadrela</t>
  </si>
  <si>
    <t>Código: 170608N01</t>
  </si>
  <si>
    <t>CNS: 32543</t>
  </si>
  <si>
    <t>- Latitude: 41.841863º</t>
  </si>
  <si>
    <t>- Longitude: -7.805845º</t>
  </si>
  <si>
    <t>- Altitude: 1035º</t>
  </si>
  <si>
    <t>Bibliografia: Portal do Arqueólogo, CNS 32543.</t>
  </si>
  <si>
    <t>Necrópole: Santo Amaro</t>
  </si>
  <si>
    <t>Código: 170608N02</t>
  </si>
  <si>
    <t>CNS: 32542</t>
  </si>
  <si>
    <t>- Latitude: 41.827293º</t>
  </si>
  <si>
    <t>- Longitude: -7.824625º</t>
  </si>
  <si>
    <t>- Altitude: 970º</t>
  </si>
  <si>
    <t>Bibliografia: Portal do Arqueólogo, CNS 32542. BARREIROS, Fernando Braga (1920) - Materiais para a arqueologia do concelho de Montalegre. “O Arqueólogo Português”. 1ª Série N.º 24. Lisboa:Museu Nacional de Arqueologia, p. 86.</t>
  </si>
  <si>
    <t>Necrópole: Senhora dos Galegos/ Senhora da Natividade</t>
  </si>
  <si>
    <t>Código: 170603N01</t>
  </si>
  <si>
    <t>CNS: 32156</t>
  </si>
  <si>
    <t>- Latitude: 41.787446º</t>
  </si>
  <si>
    <t>- Longitude: -7.699237º</t>
  </si>
  <si>
    <t>- Altitude: 980º</t>
  </si>
  <si>
    <t>Bibliografia: Portal do Arqueólogo, CNS 32156. BARREIROS, Fernando Braga (1920) - Materiais para a arqueologia do concelho de Montalegre. “O Arqueólogo Português”. 1ª Série N.º 24. Lisboa:Museu Nacional de Arqueologia, p. 71.</t>
  </si>
  <si>
    <t>Necrópole: Sepultura do Frade/ Campa do Frade</t>
  </si>
  <si>
    <t>Código: 170601N01</t>
  </si>
  <si>
    <t>CNS: 3580</t>
  </si>
  <si>
    <t>- Latitude: 41.721700º</t>
  </si>
  <si>
    <t>- Longitude: -8.019440º</t>
  </si>
  <si>
    <t>- Altitude: 555º</t>
  </si>
  <si>
    <t>Bibliografia: Portal do Arqueólogo, CNS 3580.</t>
  </si>
  <si>
    <t>Necrópole: Sepulturas Rupestres do Outeiral</t>
  </si>
  <si>
    <t>Código: 170626N01</t>
  </si>
  <si>
    <t>CNS: 32717</t>
  </si>
  <si>
    <t>- Latitude: 41.611976º</t>
  </si>
  <si>
    <t>- Longitude: -7.883260º</t>
  </si>
  <si>
    <t>Bibliografia: Portal do Arqueólogo, CNS 32717.</t>
  </si>
  <si>
    <t>Necrópole: Campas do Ladrilho</t>
  </si>
  <si>
    <t>Código: 170701N01</t>
  </si>
  <si>
    <t>CNS: 5208</t>
  </si>
  <si>
    <t>Bibliografia: TENTE, Catarina (2017) - Alta Idade Média no Vale do Tua: Continuidades e mudanças entre o fim do império romano e o início da nacionalidade. in GOMES, Luís Filipe Coutinho; MARQUES, João Nuno; CARVALHO, Pedro C. (coord) - Estudo histórico e etnológico do Vale do Tua: (Concelhos de Alijó, Carrazeda de Ansiães, Mirandela, Murça e Vila Flor): aproveitamento hidroelétrico do Vale do Tua. Porto: EDP, p.43. AZEVEDO, Pedro A. de (1897) - Extractos archeológicos das ""Memórias Parochiaes de 1758. “O Arqueólogo Português”. Lisboa: Museu Nacional de arqueologia,1ª série, N.º3, p. 106. Portal do Arqueólogo, CNS 5208.</t>
  </si>
  <si>
    <t>Necrópole: Igreja de Selores</t>
  </si>
  <si>
    <t>Código: 040317N01</t>
  </si>
  <si>
    <t>CNS: 24414</t>
  </si>
  <si>
    <t>- Latitude: 41.206810º</t>
  </si>
  <si>
    <t>- Longitude: -7.297549º</t>
  </si>
  <si>
    <t>Bibliografia: Portal do Arqueólogo, CNS 24414. TENTE, Catarina (2017) - Alta Idade Média no Vale do Tua: continuidades e mudanças entre o fim do império romano e o início da nacionalidade. in GOMES, Luís Filipe Coutinho; MARQUES, João Nuno; CARVALHO, Pedro C. (coord) - Estudo histórico e etnológico do Vale do Tua: (Concelhos de Alijó, Carrazeda de Ansiães, Mirandela, Murça e Vila Flor): aproveitamento hidroelétrico do Vale do Tua. Porto: EDP, p.43.</t>
  </si>
  <si>
    <t>Necrópole: Marzagão</t>
  </si>
  <si>
    <t>Código: 040309N01</t>
  </si>
  <si>
    <t>CNS: 4900</t>
  </si>
  <si>
    <t>- Latitude: 41.205330º</t>
  </si>
  <si>
    <t>- Longitude: -7.322390º</t>
  </si>
  <si>
    <t>- Altitude: 745º</t>
  </si>
  <si>
    <t>Bibliografia: Portal do Arqueólogo, CNS 4900. TENTE, Catarina (2017) - Alta Idade Média no Vale do Tua: continuidades e mudanças entre o fim do império romano e o início da nacionalidade. in GOMES, Luís Filipe Coutinho; MARQUES, João Nuno; CARVALHO, Pedro C. (coord) - Estudo histórico e etnológico do Vale do Tua: (Concelhos de Alijó, Carrazeda de Ansiães, Mirandela, Murça e Vila Flor): aproveitamento hidroelétrico do Vale do Tua. Porto: EDP, p.43.</t>
  </si>
  <si>
    <t>Código: 041005N02</t>
  </si>
  <si>
    <t>CNS: 2293</t>
  </si>
  <si>
    <t>- Latitude: 41.323596º</t>
  </si>
  <si>
    <t>Bibliografia: Portal do Arqueólogo, CNS 2293.</t>
  </si>
  <si>
    <t>Necrópole: Cabeço das Cortes</t>
  </si>
  <si>
    <t>Código: 170112N01</t>
  </si>
  <si>
    <t>CNS: 22962</t>
  </si>
  <si>
    <t>- Latitude: 41.292717º</t>
  </si>
  <si>
    <t>- Longitude: -7.502773º</t>
  </si>
  <si>
    <t>Bibliografia: Portal do Arqueólogo, CNS 22962.</t>
  </si>
  <si>
    <t>Necrópole: Baralhas/Romeus</t>
  </si>
  <si>
    <t>Código: 170905N01</t>
  </si>
  <si>
    <t>CNS: 19389</t>
  </si>
  <si>
    <t>- Latitude: 41.527261º</t>
  </si>
  <si>
    <t>- Longitude: -7.810811º</t>
  </si>
  <si>
    <t>- Altitude: 355º</t>
  </si>
  <si>
    <t>Bibliografia: Portal do Arqueólogo, CNS 19389.</t>
  </si>
  <si>
    <t>Necrópole: Póvoa</t>
  </si>
  <si>
    <t>Código: 170905N02</t>
  </si>
  <si>
    <t>CNS: 19376</t>
  </si>
  <si>
    <t>- Latitude: 41.492116º</t>
  </si>
  <si>
    <t>- Longitude: -7.793752º</t>
  </si>
  <si>
    <t>Bibliografia: Portal do Arqueólogo, CNS 19376. CRUZ, Maria do Carmo (1995) - Ribeira de Pena: monografia do concelho. Ribeira de Pena: Câmara Municipal de Ribeira de Pena.</t>
  </si>
  <si>
    <t>Necrópole: Barreiros</t>
  </si>
  <si>
    <t>Código: 040828N01</t>
  </si>
  <si>
    <t>CNS: 19620</t>
  </si>
  <si>
    <t>- Latitude: 41.253489º</t>
  </si>
  <si>
    <t>- Longitude: -6.630634º</t>
  </si>
  <si>
    <t>- Altitude: 673º</t>
  </si>
  <si>
    <t>Bibliografia: Portal do Arqueólogo, CNS 19620.</t>
  </si>
  <si>
    <t>Necrópole: Castelo/Picão da Bouça d'Aires</t>
  </si>
  <si>
    <t>Código: 040821N01</t>
  </si>
  <si>
    <t>CNS: 5642</t>
  </si>
  <si>
    <t>- Lugar: Castelo/Picão da Bouça d'Aires</t>
  </si>
  <si>
    <t>- Latitude: 41.319112º</t>
  </si>
  <si>
    <t>- Longitude: -6.441390º</t>
  </si>
  <si>
    <t>Bibliografia: Portal do Arqueólogo, CNS 5642.</t>
  </si>
  <si>
    <t>Necrópole: Igreja Matriz de Mogadouro</t>
  </si>
  <si>
    <t>Código: 040810N01</t>
  </si>
  <si>
    <t>CNS: 19576</t>
  </si>
  <si>
    <t>- Latitude: 41.338889º</t>
  </si>
  <si>
    <t>- Longitude: -6.719526º</t>
  </si>
  <si>
    <t>Bibliografia: Portal do Arqueólogo, CNS 19756. ALVES, Francisco Manuel (Abade de Baçal) (2000) - Memórias Arqueológico-Históricas do Distrito de Bragança, Tomo IX. Bragança: Câmara Municipal de Bragança / Instituto Português de Museus - Museu do Abade de Baçal, p. 693.</t>
  </si>
  <si>
    <t>Necrópole: Igreja de Travanca</t>
  </si>
  <si>
    <t>Código: 040820N01</t>
  </si>
  <si>
    <t>CNS: 5633</t>
  </si>
  <si>
    <t>- Latitude: 41.391028º</t>
  </si>
  <si>
    <t>- Longitude: -6.502295º</t>
  </si>
  <si>
    <t>- Altitude: 688º</t>
  </si>
  <si>
    <t>Bibliografia: Portal do Arqueólogo, CNS 5633. LEMOS, Francisco Sande (1993) – Povoamento Romano de Trás-os-Montes Oriental. Braga: Universidade do Minho. Tese de Doutoramento, Vol. II, p. 317, n.º 417.</t>
  </si>
  <si>
    <t>Necrópole: Ribeirinha</t>
  </si>
  <si>
    <t>Código: 040810N02</t>
  </si>
  <si>
    <t>CNS: 5624</t>
  </si>
  <si>
    <t>- Latitude: 41.343207º</t>
  </si>
  <si>
    <t>- Longitude: -6.719254º</t>
  </si>
  <si>
    <t>Bibliografia: Portal do Arqueólogo, CNS 5624. LEMOS, Francisco Sande (1993) – Povoamento Romano de Trás-os-Montes Oriental. Braga: Universidade do Minho. Tese de Doutoramento, Vol. II, p. 295-296, n.º 385.</t>
  </si>
  <si>
    <t>Necrópole: Santo André (Algosinho)/ Lamoso</t>
  </si>
  <si>
    <t>Código: 040813N01</t>
  </si>
  <si>
    <t>CNS: 5636</t>
  </si>
  <si>
    <t>- Latitude: 41.297937º</t>
  </si>
  <si>
    <t>- Longitude: -6.562913º</t>
  </si>
  <si>
    <t>- Altitude: 697º</t>
  </si>
  <si>
    <t>Bibliografia: Portal do Arqueólogo, CNS 5636. LEMOS, Francisco Sande (1993) – Povoamento Romano de Trás-os-Montes Oriental. Braga: Universidade do Minho. Tese de Doutoramento, Vol. II, p. 303-304, n.º 396.</t>
  </si>
  <si>
    <t>Necrópole: São Fagundo 1</t>
  </si>
  <si>
    <t>Código: 040821N04</t>
  </si>
  <si>
    <t>CNS: 5643</t>
  </si>
  <si>
    <t>- Latitude: 41.345482º</t>
  </si>
  <si>
    <t>- Longitude: -6.453014º</t>
  </si>
  <si>
    <t>Bibliografia: Portal do Arqueólogo, CNS 5643. LEMOS, Francisco Sande (1993) – Povoamento Romano de Trás-os-Montes Oriental. Braga: Universidade do Minho. Tese de Doutoramento, Vol. II, p. 321-322, n.º 423.</t>
  </si>
  <si>
    <t>Necrópole: Quinta do Picão da Fonte Santa</t>
  </si>
  <si>
    <t>Código: 040403N01</t>
  </si>
  <si>
    <t>CNS: 17726</t>
  </si>
  <si>
    <t>- Latitude: 41.228413º</t>
  </si>
  <si>
    <t>- Longitude: -6.756673º</t>
  </si>
  <si>
    <t>Bibliografia: Portal do Arqueólogo, CNS 17726.</t>
  </si>
  <si>
    <t>Necrópole: São Brás</t>
  </si>
  <si>
    <t>Código: 040730N01</t>
  </si>
  <si>
    <t>- Latitude: 41.654987º</t>
  </si>
  <si>
    <t>- Longitude: -7.120824º</t>
  </si>
  <si>
    <t>Bibliografia: -</t>
  </si>
  <si>
    <t>Necrópole: Sepulturas do Cabeço</t>
  </si>
  <si>
    <t>Código: 040734N01</t>
  </si>
  <si>
    <t>- Latitude: 41.622694º</t>
  </si>
  <si>
    <t>- Longitude: -7.235667º</t>
  </si>
  <si>
    <t>- Altitude: 332º</t>
  </si>
  <si>
    <t>Necrópole: Sepultura do Padre Santo</t>
  </si>
  <si>
    <t>Código: 040701N01</t>
  </si>
  <si>
    <t>- Latitude: 41.547556º</t>
  </si>
  <si>
    <t>- Longitude: -7.175028º</t>
  </si>
  <si>
    <t>- Altitude: 249º</t>
  </si>
  <si>
    <t>Necrópole: Igreja de São João Baptista - Gatão</t>
  </si>
  <si>
    <t>Código: 130116N01</t>
  </si>
  <si>
    <t>CNS: 36336</t>
  </si>
  <si>
    <t>- Latitude: 41.297003º</t>
  </si>
  <si>
    <t>- Longitude: -8.063006º</t>
  </si>
  <si>
    <t>- Altitude: 175º</t>
  </si>
  <si>
    <t>Nº total de sepulturas referidas: 28</t>
  </si>
  <si>
    <t>Nº total de sepulturas sobreviventes: 28</t>
  </si>
  <si>
    <t>Bibliografia: BARBOSA, Carla (2008) – Relatório da intervenção antropológica na Igreja São João Baptista – Gatão (Amarante), Marco de Canaveses. Relatório policopiado. FERNANDES, Francisco; MARQUES, Marta; BARBOSA, Carla (2010) – Trabalhos Arqueológicos no adro da Igreja de S. João Baptista de Gatão, Amarante,“Oppidum” N.º 4, Lousada: Câmara Municipal de Lousada, pp. 95-111.</t>
  </si>
  <si>
    <t>Necrópole: Santa Locaia</t>
  </si>
  <si>
    <t>Código: 041221N01</t>
  </si>
  <si>
    <t>CNS: 19078</t>
  </si>
  <si>
    <t>- Latitude: 41.892871º</t>
  </si>
  <si>
    <t>- Longitude: -7.102531º</t>
  </si>
  <si>
    <t>- Altitude: 695º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</si>
  <si>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19078.</t>
  </si>
  <si>
    <t>Necrópole: Santa Rufina</t>
  </si>
  <si>
    <t>Código: 041217N01</t>
  </si>
  <si>
    <t>CNS: 18993</t>
  </si>
  <si>
    <t>- Latitude: 41.959009º</t>
  </si>
  <si>
    <t>- Longitude: -7.155589º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</si>
  <si>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18022.</t>
  </si>
  <si>
    <t>Necrópole: Quinta de São Lourenço</t>
  </si>
  <si>
    <t>Código: 040240N02</t>
  </si>
  <si>
    <t>CNS: 17576</t>
  </si>
  <si>
    <t>- Latitude: 41.776917º</t>
  </si>
  <si>
    <t>- Longitude: -6.783623º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</si>
  <si>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17576.</t>
  </si>
  <si>
    <t>Necrópole: Senhora do Aviso</t>
  </si>
  <si>
    <t>Código: 040247N01</t>
  </si>
  <si>
    <t>CNS: 17617</t>
  </si>
  <si>
    <t>- Latitude: 41.598986º</t>
  </si>
  <si>
    <t>- Longitude: -6.765470º</t>
  </si>
  <si>
    <t>- Altitude: 815º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</si>
  <si>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17617.</t>
  </si>
  <si>
    <t>Necrópole: Igreja de São Lourenço</t>
  </si>
  <si>
    <t>Código: 040223N01</t>
  </si>
  <si>
    <t>CNS: 17470</t>
  </si>
  <si>
    <t>- Latitude: 41.777060º</t>
  </si>
  <si>
    <t>- Longitude: -6.627967º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</si>
  <si>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17470.</t>
  </si>
  <si>
    <t>Necrópole: Cruzes</t>
  </si>
  <si>
    <t>Código: 041114N01</t>
  </si>
  <si>
    <t>CNS: 4549</t>
  </si>
  <si>
    <t>- Latitude: 41.585732º</t>
  </si>
  <si>
    <t>- Longitude: -6.532915º</t>
  </si>
  <si>
    <t>- Altitude: 675º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</si>
  <si>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4549.</t>
  </si>
  <si>
    <t>Necrópole: Fraga da Penhalta</t>
  </si>
  <si>
    <t>Código: 040607N01</t>
  </si>
  <si>
    <t>- Latitude: 41.545737º</t>
  </si>
  <si>
    <t>- Longitude: -6.315323º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</si>
  <si>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ALVES, Francisco Manuel (Abade de Baçal) (2000) - Memórias Arqueológico-Históricas do Distrito de Bragança, Tomo IX. Bragança: Câmara Municipal de Bragança / Instituto Português de Museus - Museu do Abade de Baçal, p. 637.</t>
  </si>
  <si>
    <t>Necrópole: Cortinha do Poço</t>
  </si>
  <si>
    <t>Código: 040607N02</t>
  </si>
  <si>
    <t>- Latitude: 41.540017º</t>
  </si>
  <si>
    <t>- Longitude: -6.323854º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</si>
  <si>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ALVES, Francisco Manuel (Abade de Baçal) (2000) - Memórias Arqueológico-Históricas do Distrito de Bragança, Tomo IX. Bragança: Câmara Municipal de Bragança / Instituto Português de Museus - Museu do Abade de Baçal, p. 636.</t>
  </si>
  <si>
    <t>Necrópole: Igreja Matriz de Vila Chã de Braciosa</t>
  </si>
  <si>
    <t>Código: 040616N01</t>
  </si>
  <si>
    <t>- Latitude: 41.427857º</t>
  </si>
  <si>
    <t>- Longitude: -6.344123º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</si>
  <si>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SALGADO, Mónica (2013) - Revisão do PDM do concelho de Miranda do Douro. Miranda do Douro: Câmara Municipal de Miranda do Douro, p. 532.</t>
  </si>
  <si>
    <t>Necrópole: Igreja Matriz de Picote</t>
  </si>
  <si>
    <t>Código: 040611N01</t>
  </si>
  <si>
    <t>- Latitude: 41.401079º</t>
  </si>
  <si>
    <t>- Longitude: -6.368124º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</si>
  <si>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LEMOS, Francisco Sande (1993) – Povoamento Romano de Trás-os-Montes Oriental. Braga: Universidade do Minho. Tese de Doutoramento, Vol. II, pp. 244-245, n.º 334. ALVES, Francisco Manuel (Abade de Baçal) (2000) - Memórias Arqueológico-Históricas do Distrito de Bragança, Tomo X. Bragança: Câmara Municipal de Bragança / Instituto Português de Museus - Museu do Abade de Baçal, p. 816.</t>
  </si>
  <si>
    <t>Necrópole: Alto do Castelo</t>
  </si>
  <si>
    <t>Código: 130204N01</t>
  </si>
  <si>
    <t>CNS: 1556</t>
  </si>
  <si>
    <t>- Latitude: 41.123552º</t>
  </si>
  <si>
    <t>- Longitude: -7.938210º</t>
  </si>
  <si>
    <t>- Altitude: 158º</t>
  </si>
  <si>
    <t>Bibliografia: ALMEIDA, Carlos Alberto Ferreira de (1975) – Sondagens arqueológicas em Frende (Baião). “Archaeologica Opuscula”. Vol. I. Porto: Livraria Fernando Machado, pp. 29-39. BARROCA, Mário Jorge (2010-2011) – Sepulturas escavadas na rocha de Entre Douro e Minho. “Portvgalia” Vol. XXXI-XXXII, p. 157.</t>
  </si>
  <si>
    <t>Necrópole: Igreja paroquial de Valadares</t>
  </si>
  <si>
    <t>Código: 130219N01</t>
  </si>
  <si>
    <t>- Latitude: 41.144515º</t>
  </si>
  <si>
    <t>- Longitude: -7.982920º</t>
  </si>
  <si>
    <t>Bibliografia: BARROCA, Mário Jorge (2010-2011) – Sepulturas escavadas na rocha de Entre Douro e Minho. “Portvgalia” Vol. XXXI-XXXII, p. 157.</t>
  </si>
  <si>
    <t>Necrópole: Cemitério Mouro/Galafura</t>
  </si>
  <si>
    <t>Código: 170803N01</t>
  </si>
  <si>
    <t>CNS: 559</t>
  </si>
  <si>
    <t>- Latitude: 41.177564º</t>
  </si>
  <si>
    <t>- Longitude: -7.676680º</t>
  </si>
  <si>
    <t>Bibliografia: Portal do arqueólogo, CNS 559.</t>
  </si>
  <si>
    <t>Necrópole: Gândara</t>
  </si>
  <si>
    <t>Código: 160923N01</t>
  </si>
  <si>
    <t>- Longitude: -8.771667º</t>
  </si>
  <si>
    <t>Bibliografia: AREZES, Andreia (2020) – Sepulturas escavadas na rocha no curso inferior da bacia do rio Lima. O concelho de Viana do Castelo em perspectiva. In M. J. Barroca (Coord.), Congresso Internacional Sepulturas escavadas na rocha na Fachada Atlântica da Península Ibérica. Porto. CITCEM (no prelo).</t>
  </si>
  <si>
    <t>Necrópole: Pia dos Mouros</t>
  </si>
  <si>
    <t>Código: 160927N01</t>
  </si>
  <si>
    <t>- Latitude: 41.671667º</t>
  </si>
  <si>
    <t>- Longitude: -8.697778º</t>
  </si>
  <si>
    <t>Necrópole: Figueiredo</t>
  </si>
  <si>
    <t>Código: 160935N01</t>
  </si>
  <si>
    <t>- Latitude: 41.677133º</t>
  </si>
  <si>
    <t>- Longitude: -8.736936º</t>
  </si>
  <si>
    <t>- Altitude: 58º</t>
  </si>
  <si>
    <t>Necrópole: Capela das Almas</t>
  </si>
  <si>
    <t>Código: 160931N02</t>
  </si>
  <si>
    <t>- Latitude: 41.694444º</t>
  </si>
  <si>
    <t>- Longitude: -8.824722º</t>
  </si>
  <si>
    <t>- Altitude: 5º</t>
  </si>
  <si>
    <t>Necrópole: Fragas dos Mouros/ Caixões de Pedra</t>
  </si>
  <si>
    <t>Código: 040308N01</t>
  </si>
  <si>
    <t>CNS: 2210</t>
  </si>
  <si>
    <t>- Latitude: 41.202031º</t>
  </si>
  <si>
    <t>- Longitude: -7.366542º</t>
  </si>
  <si>
    <t>- Altitude: 671º</t>
  </si>
  <si>
    <t>Tipo de Necrópole: Indeterminada</t>
  </si>
  <si>
    <t>Necrópole: Adeganha</t>
  </si>
  <si>
    <t>Código: 040902N01</t>
  </si>
  <si>
    <t>- Latitude: 41.274903º</t>
  </si>
  <si>
    <t>- Longitude: -7.051075º</t>
  </si>
  <si>
    <t>Necrópole: Bujões</t>
  </si>
  <si>
    <t>Código: 171401N01</t>
  </si>
  <si>
    <t>CNS: 6486</t>
  </si>
  <si>
    <t>- Latitude: 41.206982º</t>
  </si>
  <si>
    <t>- Longitude: -7.693406º</t>
  </si>
  <si>
    <t>Bibliografia: ALMEIDA, Joana Filipa Tuna de (2009) – Sepulturas escavadas nas rochas no Concelho de Vila Real, “Tellus”, vol. 50, Vila Real, p.39-68. Portal do Arqueólogo, CNS 6486.</t>
  </si>
  <si>
    <t>Necrópole: Assento - Couto</t>
  </si>
  <si>
    <t>Código: 171427N01</t>
  </si>
  <si>
    <t>CNS: 17835</t>
  </si>
  <si>
    <t>- Latitude: 41.284198 º</t>
  </si>
  <si>
    <t>- Longitude: -7.68334º</t>
  </si>
  <si>
    <t>Necrópole: Galegos - Campas</t>
  </si>
  <si>
    <t>Código: 171427N02</t>
  </si>
  <si>
    <t>- Latitude: 41.277173º</t>
  </si>
  <si>
    <t>- Longitude: -7.676244º</t>
  </si>
  <si>
    <t>Necrópole: Fronteira de Vilela</t>
  </si>
  <si>
    <t>Código: 171304N01</t>
  </si>
  <si>
    <t>CNS: 17741</t>
  </si>
  <si>
    <t>- Latitude: 41.584758º</t>
  </si>
  <si>
    <t>- Longitude: -7.621783º</t>
  </si>
  <si>
    <t>Necrópole: Largo da Igreja Matriz</t>
  </si>
  <si>
    <t>Código: 170350N02</t>
  </si>
  <si>
    <t>- Latitude: 41.739904º</t>
  </si>
  <si>
    <t>- Longitude: -7.470896º</t>
  </si>
  <si>
    <t>Necrópole: Igreja de Santa Maria de Moreiras / Passal</t>
  </si>
  <si>
    <t>Código: 170317N01</t>
  </si>
  <si>
    <t>CNS: 21635</t>
  </si>
  <si>
    <t>- Latitude: 41.640753º</t>
  </si>
  <si>
    <t>- Longitude: -7.478152º</t>
  </si>
  <si>
    <t>- Altitude: 810º</t>
  </si>
  <si>
    <t>Necrópole: Cabaços</t>
  </si>
  <si>
    <t>Código: 160711N01</t>
  </si>
  <si>
    <t>- Latitude: 41.690555º</t>
  </si>
  <si>
    <t>- Longitude: -8.579146º</t>
  </si>
  <si>
    <t>Necrópole: Santa Luzia</t>
  </si>
  <si>
    <t>Código: 160931N01</t>
  </si>
  <si>
    <t>- Latitude: 41.701549º</t>
  </si>
  <si>
    <t>- Longitude: -8.835102º</t>
  </si>
  <si>
    <t>Necrópole: Arga de Cima</t>
  </si>
  <si>
    <t>Código: 160203N01</t>
  </si>
  <si>
    <t>- Latitude: 41.835199º</t>
  </si>
  <si>
    <t>- Longitude: -8.695381º</t>
  </si>
  <si>
    <t>Necrópole: Vilar de Mouros</t>
  </si>
  <si>
    <t>Código: 160218N01</t>
  </si>
  <si>
    <t>Necrópole: Pias</t>
  </si>
  <si>
    <t>Código: 160420N01</t>
  </si>
  <si>
    <t>- Latitude: 42.017954º</t>
  </si>
  <si>
    <t>- Longitude: -8.508790º</t>
  </si>
  <si>
    <t>Necrópole: Outeiro de Moiros</t>
  </si>
  <si>
    <t>Código: 030415N01</t>
  </si>
  <si>
    <t>CNS: 25</t>
  </si>
  <si>
    <t>- Latitude: 41.534888º</t>
  </si>
  <si>
    <t>- Longitude: -7.956976º</t>
  </si>
  <si>
    <t>Bibliografia: Portal do Arqueólogo, CNS 25.</t>
  </si>
  <si>
    <t>Necrópole: Cambezes - Campas dos Mouros</t>
  </si>
  <si>
    <t>Código: 030415N02</t>
  </si>
  <si>
    <t>- Latitude: 41.541556º</t>
  </si>
  <si>
    <t>- Longitude: -7.948083º</t>
  </si>
  <si>
    <t>Necrópole: Castelo de Santa Cruz/ Castro do Alto do Louredo/ Castelo Novo</t>
  </si>
  <si>
    <t>Código: 130120N01</t>
  </si>
  <si>
    <t>CNS: 15743</t>
  </si>
  <si>
    <t>- Latitude: 41.250859º</t>
  </si>
  <si>
    <t>- Longitude: -8.130019º</t>
  </si>
  <si>
    <t>- Altitude: 465º</t>
  </si>
  <si>
    <t>Necrópole: Lajeado/Casa dos Arcos</t>
  </si>
  <si>
    <t>Código: 170204N01</t>
  </si>
  <si>
    <t>CNS: 19713</t>
  </si>
  <si>
    <t>- Latitude: 41.732242º</t>
  </si>
  <si>
    <t>- Longitude: -7.619318º</t>
  </si>
  <si>
    <t>- Altitude: 605º</t>
  </si>
  <si>
    <t>Bibliografia: Portal do Arqueólogo, CNS 19713. FONTES, L.; ANDRADE, A. (2010) – Revisão do Inventário Arqueológicos do Concelho de Boticas. Relatório Final, “Trabalhos Arqueológicos da U.A.U.M., Memórias, N.º 8. Braga: Unidade de Arqueologia da Universidade do Minho. Disponível no dia 28-11-2018 em http://hdl.handle.net/1822/11043</t>
  </si>
  <si>
    <t>Necrópole: Nossa Senhora de Jerusalém</t>
  </si>
  <si>
    <t>Código: 040113N03</t>
  </si>
  <si>
    <t>CNS: 15400</t>
  </si>
  <si>
    <t>- Latitude: 41.287282º</t>
  </si>
  <si>
    <t>- Longitude: -6.949653º</t>
  </si>
  <si>
    <t>Bibliografia: Câmara Municipal de Alfândega da Fé (2015) – Carta do Património - Plano Director Municipal (PDM) Alfândega da Fé: Câmara Municipal de Alfândega da Fé, disponível para consulta no dia 30 de Novembro de 2018 em: https://www.cm-alfandegadafe.pt/uploads/document/file/2817/Patrimonio_Arquitet_nico_e_Arqueol_gico.pdf Portal do Arqueólogo, CNS 15400.</t>
  </si>
  <si>
    <t>Necrópole: Torre de Nevões</t>
  </si>
  <si>
    <t>Código: 130724N04</t>
  </si>
  <si>
    <t>Necrópole: Monte de Gaia</t>
  </si>
  <si>
    <t>Código: 130807N02</t>
  </si>
  <si>
    <t>Necrópole: Vermoim</t>
  </si>
  <si>
    <t>Código: 031247N01</t>
  </si>
  <si>
    <t>- Latitude: 41.419883º</t>
  </si>
  <si>
    <t>- Longitude: -8.445905º</t>
  </si>
  <si>
    <t>Bibliografia: SARMENTO, Francisco Martins (1999) – Antiqua: Apontamentos de Arqueologia. Guimarães: Sociedade Martins Sarmento, p. 292.</t>
  </si>
  <si>
    <t>Necrópole: Tapado do Alvão</t>
  </si>
  <si>
    <t>Código: 170632N01</t>
  </si>
  <si>
    <t>CNS: 32762</t>
  </si>
  <si>
    <t>- Latitude: 41.923472º</t>
  </si>
  <si>
    <t>- Longitude: -7.896145º</t>
  </si>
  <si>
    <t>- Altitude: 860º</t>
  </si>
  <si>
    <t>Bibliografia: Portal do Arqueólogo, CNS 32762.</t>
  </si>
  <si>
    <t>Necrópole: Igreja de Santa Maria de Azinhoso</t>
  </si>
  <si>
    <t>Código: 040801N01</t>
  </si>
  <si>
    <t>CNS: 19400</t>
  </si>
  <si>
    <t>- Latitude: 41.384099º</t>
  </si>
  <si>
    <t>- Longitude: -6.684298º</t>
  </si>
  <si>
    <t>Bibliografia: Portal do Arqueólogo, CNS 19400. LEMOS, Francisco Sande (1993) – Povoamento Romano de Trás-os-Montes Oriental. Braga: Universidade do Minho. Tese de Doutoramento, Vol. II, p. 280, n.º 351.</t>
  </si>
  <si>
    <t>Necrópole: Igreja de Santa Maria de Vila Boa do Bispo</t>
  </si>
  <si>
    <t>Código: 130730N02</t>
  </si>
  <si>
    <t>- Latitude: 41.130322º</t>
  </si>
  <si>
    <t>- Longitude: -8.220485º</t>
  </si>
  <si>
    <t>- Altitude: 167º</t>
  </si>
  <si>
    <t>Bibliografia:</t>
  </si>
  <si>
    <t>Necrópole: Souane</t>
  </si>
  <si>
    <t>Código: 041218N01</t>
  </si>
  <si>
    <t>- Latitude: 41.950119º</t>
  </si>
  <si>
    <t>- Longitude: -7.164222º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</si>
  <si>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t>
  </si>
  <si>
    <t>Necrópole: Lagoa de Cisterna</t>
  </si>
  <si>
    <t>Código: 041218N02</t>
  </si>
  <si>
    <t>CNS: 18165</t>
  </si>
  <si>
    <t>- Latitude: 41.970655º</t>
  </si>
  <si>
    <t>- Longitude: -7.173187º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</si>
  <si>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18195.</t>
  </si>
  <si>
    <t>Necrópole: Igreja de Penhas Juntas</t>
  </si>
  <si>
    <t>Código: 041216N01</t>
  </si>
  <si>
    <t>CNS: 18022</t>
  </si>
  <si>
    <t>- Latitude: 41.741360º</t>
  </si>
  <si>
    <t>- Longitude: -7.017328º</t>
  </si>
  <si>
    <t>Necrópole: Martim Cansado</t>
  </si>
  <si>
    <t>Código: 040240N01</t>
  </si>
  <si>
    <t>- Latitude: 41.773989º</t>
  </si>
  <si>
    <t>- Longitude: -6.733258º</t>
  </si>
  <si>
    <t>Necrópole: Alto do Outeiro</t>
  </si>
  <si>
    <t>Código: 040201N01</t>
  </si>
  <si>
    <t>CNS: 17315</t>
  </si>
  <si>
    <t>- Latitude: 41.756482º</t>
  </si>
  <si>
    <t>- Longitude: -6.703273º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</si>
  <si>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17315.</t>
  </si>
  <si>
    <t>Necrópole: Vale de Igrejas</t>
  </si>
  <si>
    <t>Código: 040202N01</t>
  </si>
  <si>
    <t>CNS: 17332</t>
  </si>
  <si>
    <t>- Latitude: 41.884394º</t>
  </si>
  <si>
    <t>- Longitude: -6.697260º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</si>
  <si>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Portal do Arqueólogo, CNS 17332.</t>
  </si>
  <si>
    <t>Necrópole: São Justo</t>
  </si>
  <si>
    <t>Código: 040205N01</t>
  </si>
  <si>
    <t>CNS: 17299</t>
  </si>
  <si>
    <t>- Latitude: 41.606896º</t>
  </si>
  <si>
    <t>- Longitude: -6.710435º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</si>
  <si>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prelo).Portal do Arqueólogo, CNS 17299.</t>
  </si>
  <si>
    <t>Necrópole: Igreja Matriz de Vimioso</t>
  </si>
  <si>
    <t>Código: 041114N02</t>
  </si>
  <si>
    <t>- Latitude: 41.583436º</t>
  </si>
  <si>
    <t>- Longitude: -6.527805º</t>
  </si>
  <si>
    <t>Necrópole: Monte das Freiras</t>
  </si>
  <si>
    <t>Código: 131502N01</t>
  </si>
  <si>
    <t>CNS: 1586</t>
  </si>
  <si>
    <t>- Latitude: 41.180591º</t>
  </si>
  <si>
    <t>- Longitude: -8.496621º</t>
  </si>
  <si>
    <t>- Altitude: 245º</t>
  </si>
  <si>
    <t>Bibliografia: BARROCA, Mário Jorge (2010-2011) – Sepulturas escavadas na rocha de Entre Douro e Minho. “Portvgalia” Vol. XXXI-XXXII, p. 167.</t>
  </si>
  <si>
    <t>Necrópole: Edifício Douro - Largo de São Domingos</t>
  </si>
  <si>
    <t>Código: 131213N01</t>
  </si>
  <si>
    <t>CNS: 32624</t>
  </si>
  <si>
    <t>- Lugar: Largo de S. Domingos n.ºs 16 - 22</t>
  </si>
  <si>
    <t>- Latitude: 41.142715º</t>
  </si>
  <si>
    <t>- Longitude: -8.614882º</t>
  </si>
  <si>
    <t>Nº total de sepulturas referidas: 19</t>
  </si>
  <si>
    <t>Nº total de sepulturas sobreviventes: 19</t>
  </si>
  <si>
    <t>Bibliografia: Portal do Arqueólogo, CNS 32624.</t>
  </si>
  <si>
    <t>Necrópole: Senhora das Neves</t>
  </si>
  <si>
    <t>Código: 170615N02</t>
  </si>
  <si>
    <t>- Latitude: 41.848310º</t>
  </si>
  <si>
    <t>- Longitude: -7.768651º</t>
  </si>
  <si>
    <t>- Altitude: 1010º</t>
  </si>
  <si>
    <t>Bibliografia: FONTES, António Lourenço (1978) – Aras romanas e terras de Barroso desaparecidas. Separata de “Milenário de S. Rosendo”. Montalegre, p.18.</t>
  </si>
  <si>
    <t>Necrópole: Outeiro - Castelo de Crestuma</t>
  </si>
  <si>
    <t>Código: 131705N01</t>
  </si>
  <si>
    <t>CNS: 14200</t>
  </si>
  <si>
    <t>- Latitude: 41.068551º</t>
  </si>
  <si>
    <t>- Longitude: -8.505044º</t>
  </si>
  <si>
    <t>- Altitude: 25º</t>
  </si>
  <si>
    <t>Necrópole: Igreja do Bom Jesus de Gaia</t>
  </si>
  <si>
    <t>Código: 131716N01</t>
  </si>
  <si>
    <t>CNS: 5832</t>
  </si>
  <si>
    <t>- Latitude: 41.140270º</t>
  </si>
  <si>
    <t>- Longitude: -8.623577º</t>
  </si>
  <si>
    <t>Substracto: Saibro</t>
  </si>
  <si>
    <t>Bibliografia: Portal do Arqueólogo, CNS 5832.</t>
  </si>
  <si>
    <t>Necrópole: Seara</t>
  </si>
  <si>
    <t>Código: 0181904N01</t>
  </si>
  <si>
    <t>CNS: 19914</t>
  </si>
  <si>
    <t>- Latitude: 41.088537º</t>
  </si>
  <si>
    <t>- Longitude: -7.557533º</t>
  </si>
  <si>
    <t>Tipo de Necrópole: Sepulturas escavadas na rocha e sarcófagos</t>
  </si>
  <si>
    <t>Necrópole: Mosteiro de Longos Vales</t>
  </si>
  <si>
    <t>Código: 160411N01</t>
  </si>
  <si>
    <t>CNS: 19112</t>
  </si>
  <si>
    <t>- Latitude: 42.051109º</t>
  </si>
  <si>
    <t>- Longitude: -8.444543º</t>
  </si>
  <si>
    <t>Bibliografia: BARROCA, Mário Jorge (2010-2011) – Sepulturas escavadas na rocha de Entre Douro e Minho. “Portvgalia” Vol. XXXI-XXXII, p. 115-182 Portal do Arqueólogo, CNS 19112.</t>
  </si>
  <si>
    <t>Necrópole: Igreja Paroquial de Riba de Mouro</t>
  </si>
  <si>
    <t>Código: 160424N01</t>
  </si>
  <si>
    <t>- Latitude: 42.035908º</t>
  </si>
  <si>
    <t>- Longitude: -8.333421º</t>
  </si>
  <si>
    <t>- Altitude: 276º</t>
  </si>
  <si>
    <t>Necrópole: Paço de São Cipriano</t>
  </si>
  <si>
    <t>Código: 030869N01</t>
  </si>
  <si>
    <t>CNS: 6966</t>
  </si>
  <si>
    <t>- Latitude: 41.397158º</t>
  </si>
  <si>
    <t>- Longitude: -8.28857º</t>
  </si>
  <si>
    <t>Bibliografia: FAURE, Francisco (2012) - Relatório da Carta Arqueológica de Guimarães. Plano Director Municipal (PDM). Guimarães: Câmara Municipal de Guimarães, disponível para consulta no dia 26 de Novembro de 2018 em: https://www.cm-guimaraes.pt/uploads/document/file/9674/n__Relat_rio_da_Carta_Arqueol_gica.pdf BARROCA, Mário Jorge (2010-2011) – Sepulturas escavadas na rocha de Entre Douro e Minho. “Portvgalia” Vol. XXXI-XXXII, p. 155.</t>
  </si>
  <si>
    <t>Necrópole: Sepultura de Vila Chã do Marão</t>
  </si>
  <si>
    <t>Código: 130139N01</t>
  </si>
  <si>
    <t>CNS: 17856</t>
  </si>
  <si>
    <t>- Latitude: 41.284838º</t>
  </si>
  <si>
    <t>- Longitude: 8.030694º</t>
  </si>
  <si>
    <t>Bibliografia: VALDEZ, Joana (2008) - Périplo pelo Património Arqueológico de Amarante: Resultados de um projecto de investigação. II Congresso Histórico de Amarante. Disponível no dia 27-11-2018 em: https://www.researchgate.net/publication/261135210 BARROCA, Mário Jorge (2010-2011) – Sepulturas escavadas na rocha de Entre Douro e Minho. “Portvgalia” Vol. XXXI-XXXII, p. 157.</t>
  </si>
  <si>
    <t>Necrópole: Santo Adrião</t>
  </si>
  <si>
    <t>Código: 170615N01</t>
  </si>
  <si>
    <t>CNS: 32553</t>
  </si>
  <si>
    <t>- Latitude: 41.841729º</t>
  </si>
  <si>
    <t>- Longitude: -7.787882º</t>
  </si>
  <si>
    <t>- Altitude: 1004º</t>
  </si>
  <si>
    <t>Bibliografia: Portal do Arqueólogo, CNS 32553. BARREIROS, Fernando Braga (1920) - Materiais para a arqueologia do concelho de Montalegre. “O Arqueólogo Português”. 1ª Série N.º 24. Lisboa:Museu Nacional de Arqueologia, p. 59.</t>
  </si>
  <si>
    <t>Necrópole: Igreja de São Martinho do Peso</t>
  </si>
  <si>
    <t>Código: 040817N01</t>
  </si>
  <si>
    <t>CNS: 19507</t>
  </si>
  <si>
    <t>- Latitude: 41.422890º</t>
  </si>
  <si>
    <t>- Longitude: -6.616809º</t>
  </si>
  <si>
    <t>Bibliografia: Portal do Arqueólogo, CNS 19507.</t>
  </si>
  <si>
    <t>Necrópole: Cerca do Fidalgo</t>
  </si>
  <si>
    <t>Código: 040318N01</t>
  </si>
  <si>
    <t>CNS: 3265</t>
  </si>
  <si>
    <t>- Latitude: 41.203209º</t>
  </si>
  <si>
    <t>- Longitude: -7.212651º</t>
  </si>
  <si>
    <t>- Altitude: 740º</t>
  </si>
  <si>
    <t>Tipo de Necrópole: Sepulturas escavadas na rocha e sepulturas de lajes</t>
  </si>
  <si>
    <t>Necrópole: Outeiro de Parada</t>
  </si>
  <si>
    <t>Código: 171310N04</t>
  </si>
  <si>
    <t>CNS: 33208</t>
  </si>
  <si>
    <t>- Latitude: 41.46762º</t>
  </si>
  <si>
    <t>- Longitude: -7.655346º</t>
  </si>
  <si>
    <t>Necrópole: Igreja de São Martinho de Faiões</t>
  </si>
  <si>
    <t>Código: 170313N02</t>
  </si>
  <si>
    <t>- Latitude: 41.752194º</t>
  </si>
  <si>
    <t>- Longitude: -7.423273º</t>
  </si>
  <si>
    <t>Necrópole: Meiral / Trapas</t>
  </si>
  <si>
    <t>Código: 171205N03</t>
  </si>
  <si>
    <t>CNS: 1427</t>
  </si>
  <si>
    <t>- Latitude: 41.744159º</t>
  </si>
  <si>
    <t>- Longitude: -7.192914º</t>
  </si>
  <si>
    <t>Necrópole: Chã Ferreira / Cemitério</t>
  </si>
  <si>
    <t>Código: 030507N01</t>
  </si>
  <si>
    <t>CNS: 20282</t>
  </si>
  <si>
    <t>- Latitude: 41.386463º</t>
  </si>
  <si>
    <t>- Longitude: -8.063215º</t>
  </si>
  <si>
    <t>Bibliografia: SAMPAIO, Jorge D., coord. – Carta arqueológica do concelho de Celorico de Basto: inventário: volume I. Celorico de Basto: Câmara Municipal de Celorico de Basto, 2005. Disponível no dia 28-11-2018 em: http://www.mun-celoricodebasto.pt/download/pt/ficheiros/vol-i_carta-do-patrimonio-arqueologico.pdf Portal do Arqueólogo, CNS 20282.</t>
  </si>
  <si>
    <t>Necrópole: Igreja de S. Vicente</t>
  </si>
  <si>
    <t>Código: 131126N01</t>
  </si>
  <si>
    <t>- Latitude: 41.120212º</t>
  </si>
  <si>
    <t>- Longitude: -8.298941º</t>
  </si>
  <si>
    <t>- Altitude: 185º</t>
  </si>
  <si>
    <t>Bibliografia: BARROCA, Mário Jorge (2010-2011) – Sepulturas escavadas na rocha de Entre Douro e Minho. “Portvgalia” Vol. XXXI-XXXII, p. 165. SANTOS, Maria José Ferreira dos (2005) - A Terra de Penafiel na Idade Média. Estratégias de Ocupação do Território (875-1308). “Cadernos do Museu”, vol. 10, Penafiel, Museu Municipal de Penafiel.</t>
  </si>
  <si>
    <t>Necrópole: Igreja de Santo Adrião</t>
  </si>
  <si>
    <t>Código: 131109N01</t>
  </si>
  <si>
    <t>- Latitude: 41.185465º</t>
  </si>
  <si>
    <t>- Longitude: -8.270092º</t>
  </si>
  <si>
    <t>Necrópole: Igreja de Urrós</t>
  </si>
  <si>
    <t>Código: 040821N02</t>
  </si>
  <si>
    <t>CNS: 5637</t>
  </si>
  <si>
    <t>- Latitude: 41.347009º</t>
  </si>
  <si>
    <t>- Longitude: -6.465161º</t>
  </si>
  <si>
    <t>Bibliografia: Portal do Arqueólogo, CNS 5637. LEMOS, Francisco Sande (1993) – Povoamento Romano de Trás-os-Montes Oriental. Braga: Universidade do Minho. Tese de Doutoramento, Vol. II, p. 317-318, n.º 418.</t>
  </si>
  <si>
    <t>Necrópole: Igreja de Vila dos Sinos</t>
  </si>
  <si>
    <t>Código: 040828N02</t>
  </si>
  <si>
    <t>CNS: 82</t>
  </si>
  <si>
    <t>- Latitude: 41.283800º</t>
  </si>
  <si>
    <t>- Longitude: -6.621345º</t>
  </si>
  <si>
    <t>Bibliografia: LEMOS, Francisco Sande e MARCOS, Domingos dos Santos (1984) - A necrópole medieval de Vila dos Sinos (Mogadouro). “ Cadernos de Arqueologia”, Série II, Vol. 1. Braga: Unidade de Arqueologia da Universidade do Minho - Museu D. Diogo de Sousa, pp. 71-90. LEMOS, Francisco Sande e MARCOS, Domingos dos Santos (1985) - A necrópole medieval de Vila dos Sinos – Mogadouro Segunda Campanha de Escavações, 1982-. “Cadernos de Arqueologia”. Série II, Vol. 2. Braga: Unidade de Arqueologia da Universidade do Minho - Museu D. Diogo de Sousa, pp.127-156.</t>
  </si>
  <si>
    <t>Necrópole: São Fagundo 2</t>
  </si>
  <si>
    <t>Código: 040821N05</t>
  </si>
  <si>
    <t>CNS: 19488</t>
  </si>
  <si>
    <t>- Latitude: 41.346579º</t>
  </si>
  <si>
    <t>- Longitude: -6.454180º</t>
  </si>
  <si>
    <t>Bibliografia: Portal do Arqueólogo, CNS 19488.</t>
  </si>
  <si>
    <t>Necrópole: Adro da Igreja de Mós</t>
  </si>
  <si>
    <t>Código: 040913N03</t>
  </si>
  <si>
    <t>CNS: 32621</t>
  </si>
  <si>
    <t>- Latitude: 41.160812º</t>
  </si>
  <si>
    <t>- Longitude: -6.908229º</t>
  </si>
  <si>
    <t>- Altitude: 567º</t>
  </si>
  <si>
    <t>Nº total de sepulturas referidas: 39</t>
  </si>
  <si>
    <t>Bibliografia: Portal do Arqueólogo, CNS32621. PERPÉTUO, João Miguel André (2010) – Adro da Igreja de Mós – Escavação Arqueológica, Preservação e Acondicionamento (Mós-Torre de Moncorvo). Viseu: Arqueohoje Lda, Relatório policopiado.</t>
  </si>
  <si>
    <t>Necrópole: Quinta de Crestelos - Necrópole Este</t>
  </si>
  <si>
    <t>Código: 040809N01</t>
  </si>
  <si>
    <t>CNS: 11414</t>
  </si>
  <si>
    <t>- Latitude: 41.253523º</t>
  </si>
  <si>
    <t>- Longitude: -6.885142º</t>
  </si>
  <si>
    <t>Bibliografia: PEREIRA, Sérgio; SATRE BLANCO, José ; AMORIM, Alexandrina; RORIZ Ana; ESPÍ PÉREZ, Israel; LIBERATO, Marco; COSME, Susana; RODRIGUES, Zélia, PANIAGUA VARA, Enrique (2015) - Espaços funerários no sítio da Quinta de Crestelos do Baixo-Império à Idade Media (Mogadouro, Portugal). In QUIRÓS CASTILLO, Juan Antonio; CASTELLANOS GARCÍA, Santiago (Dir.) - “Identidad y etnicidad en Hispania: propuestas teóricas y cultura material en los siglos V-VIII”. Documentos de Arqueología Medieval 8, Bilbao: Universidad del País Vasco / Euskal Herriko Unibertsitatea, Argitalpen Zerbitzua, pp. 161-180. Portal do Arqueólogo, CNS 11414.</t>
  </si>
  <si>
    <t>Necrópole: Poula dos Mouros</t>
  </si>
  <si>
    <t>Código: 041234N01</t>
  </si>
  <si>
    <t>CNS: 5089</t>
  </si>
  <si>
    <t>- Latitude: 41.903778º</t>
  </si>
  <si>
    <t>- Longitude: -7.161987º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</si>
  <si>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TEIXEIRA, Ricardo; AMARAL, António Paulo (1987) - “Relatório preliminar da 2ª intervenção arqueológica de emergência na necrópole da Poula dos Mouros – Vinhais. Relatório Policopiado Portal do Arqueólogo, CNS 5089.</t>
  </si>
  <si>
    <t>Necrópole: São Cláudio</t>
  </si>
  <si>
    <t>Código: 040218N01</t>
  </si>
  <si>
    <t>CNS: 2834</t>
  </si>
  <si>
    <t>- Latitude: 41.794891º</t>
  </si>
  <si>
    <t>- Longitude: -6.829069º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</si>
  <si>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prelo).Portal do Arqueólogo, CNS 2834.</t>
  </si>
  <si>
    <t>Necrópole: Igreja de São Francisco</t>
  </si>
  <si>
    <t>Código: 040242N01</t>
  </si>
  <si>
    <t>CNS: 4696</t>
  </si>
  <si>
    <t>- Latitude: 41.805097º</t>
  </si>
  <si>
    <t>- Longitude: -6.748489º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</si>
  <si>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FERREIRA, Maria Mulize; PINTO, Maria Jacinto (1996a) - Escavações Arqueológicas na Igreja de S. Francisco, Bragança – Relatório Preliminar – Sondagem na Área A. Relatório policopiado. FERREIRA, Maria Mulize; PINTO, Maria Jacinto (1996b) - Escavações Arqueológicas na Igreja de S. Francisco, Bragança – Relatório Preliminar – Sondagem na Área B. Relatório policopiado. FERREIRA, Maria Mulize; PINTO, Maria Jacinto (1996c) - Escavações Arqueológicas na Igreja de S. Francisco, Bragança – Relatório Preliminar – Sondagem na Área D. Relatório policopiado. Portal do Arqueólogo, CNS 4696.</t>
  </si>
  <si>
    <t>Necrópole: Igreja de São João</t>
  </si>
  <si>
    <t>Código: 040242N02</t>
  </si>
  <si>
    <t>- Latitude: 41.805446º</t>
  </si>
  <si>
    <t>- Longitude: -6.752407º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</si>
  <si>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LIMA, António; Argüello Menéndez, Jorge (coord) (2004) - Bragança um olhar sobre a História. Bragança: Câmara Municipal de Bragança, p. 60-62.</t>
  </si>
  <si>
    <t>Necrópole: Capela de S. Sebastião</t>
  </si>
  <si>
    <t>Código: 040242N03</t>
  </si>
  <si>
    <t>- Latitude: 41.804365º</t>
  </si>
  <si>
    <t>- Longitude: -6.746548º</t>
  </si>
  <si>
    <t>- Altitude: 667º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</si>
  <si>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prelo).LIMA, António; Argüello Menéndez, Jorge (coord) (2004) - Bragança um olhar sobre a História. Bragança: Câmara Municipal de Bragança, p.49-51.</t>
  </si>
  <si>
    <t>Necrópole: Igreja de Nossa Senhora da Expectação</t>
  </si>
  <si>
    <t>Código: 040607N03</t>
  </si>
  <si>
    <t>CNS: 31827</t>
  </si>
  <si>
    <t>- Latitude: 41.543152º</t>
  </si>
  <si>
    <t>- Longitude: -6.326402º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</si>
  <si>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LARRAZABAL GALARZA, Javier (2009) - Trabalhos de acompanhamento arqueológico na Igreja Paroquial de Malhadas, Relatório Final policopiado. Processo: S – 31827.</t>
  </si>
  <si>
    <t>Necrópole: Capela de São Paulo</t>
  </si>
  <si>
    <t>Código: 040614N01</t>
  </si>
  <si>
    <t>CNS: 2228</t>
  </si>
  <si>
    <t>- Latitude: 41.386090º</t>
  </si>
  <si>
    <t>- Longitude: -6.393288º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</si>
  <si>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SALGADO, Mónica (2013) - Revisão do PDM do concelho de Miranda do Douro. Miranda do Douro: Câmara Municipal de Miranda do Douro, p. 197. LEMOS, Francisco Sande (1993) – Povoamento Romano de Trás-os-Montes Oriental. Braga: Universidade do Minho. Tese de Doutoramento, Vol. II, pp. 246-247, n.º 338.</t>
  </si>
  <si>
    <t>Necrópole: Adro da Sé de Miranda do Douro</t>
  </si>
  <si>
    <t>Código: 040608N01</t>
  </si>
  <si>
    <t>CNS: 31496</t>
  </si>
  <si>
    <t>- Latitude: 41.493321º</t>
  </si>
  <si>
    <t>- Longitude: -6.273249º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</si>
  <si>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SALGADO, Mónica (2009) – Relatório preliminar das sondagens arqueológicas realizadas do lado nascente da igreja e Largo da Igreja, antiga Sé de Miranda do Douro. Miranda do Douro. Relatório policopiado, pp. 11, 25 e 45.</t>
  </si>
  <si>
    <t>Necrópole: Sé do Porto</t>
  </si>
  <si>
    <t>Código: 131214N01</t>
  </si>
  <si>
    <t>- Latitude: 41.142565º</t>
  </si>
  <si>
    <t>- Longitude: -8.611671º</t>
  </si>
  <si>
    <t>Bibliografia: BARROCA, Mário Jorge (2010-2011) – Sepulturas escavadas na rocha de Entre Douro e Minho. “Portvgalia” Vol. XXXI-XXXII, p.166.</t>
  </si>
  <si>
    <t>Necrópole: Igreja Matriz de Sendim</t>
  </si>
  <si>
    <t>Código: 0181913N01</t>
  </si>
  <si>
    <t>CNS: 911</t>
  </si>
  <si>
    <t>- Latitude: 41.048253º</t>
  </si>
  <si>
    <t>- Longitude: -7.538876º</t>
  </si>
  <si>
    <t>- Altitude: 805º</t>
  </si>
  <si>
    <t>Tipo de Necrópole: Sepulturas escavadas na rocha, sarcófagos e sepulturas de lajes</t>
  </si>
  <si>
    <t>Necrópole: Mosteiro de S. João de Tarouca</t>
  </si>
  <si>
    <t>Código: 0182006N01</t>
  </si>
  <si>
    <t>CNS: 10537</t>
  </si>
  <si>
    <t>- Latitude: 40.994510º</t>
  </si>
  <si>
    <t>- Longitude: -7.745884º</t>
  </si>
  <si>
    <t>Necrópole: Bairro do castelo</t>
  </si>
  <si>
    <t>Código: 0180501N01</t>
  </si>
  <si>
    <t>CNS: 19242</t>
  </si>
  <si>
    <t>- Latitude: 41.099149º</t>
  </si>
  <si>
    <t>- Longitude: -7.809020º</t>
  </si>
  <si>
    <t>Necrópole: Mosteiro de Santa Marinha da Costa</t>
  </si>
  <si>
    <t>Código: 030812N01</t>
  </si>
  <si>
    <t>CNS: 119</t>
  </si>
  <si>
    <t>- Latitude: 41.443318º</t>
  </si>
  <si>
    <t>- Longitude: -8.276715º</t>
  </si>
  <si>
    <t>Nº total de sepulturas referidas: 32</t>
  </si>
  <si>
    <t>Nº total de sepulturas sobreviventes: 32</t>
  </si>
  <si>
    <t>Bibliografia: BARROCA, Mário Jorge (2010-2011) – Sepulturas escavadas na rocha de Entre Douro e Minho. “Portvgalia” Vol. XXXI-XXXII, pp. 143-145,154. FAURE, Francisco (2012) - Relatório da Carta Arqueológica de Guimarães. Plano Director Municipal (PDM). Guimarães: Câmara Municipal de Guimarães, disponível para consulta no dia 26 de Novembro de 2018 em: https://www.cm-guimaraes.pt/uploads/document/file/9674/n__Relat_rio_da_Carta_Arqueol_gica.pdf</t>
  </si>
  <si>
    <t>Necrópole: Igreja de São Salvador da Gândara - Cabeça Santa</t>
  </si>
  <si>
    <t>Código: 131104N01</t>
  </si>
  <si>
    <t>CNS: 10300</t>
  </si>
  <si>
    <t>- Latitude: 41.131965º</t>
  </si>
  <si>
    <t>- Longitude: -8.279903º</t>
  </si>
  <si>
    <t>- Altitude: 298º</t>
  </si>
  <si>
    <t>Bibliografia: SANTOS, Maria José Ferreira dos (2005) - A Terra de Penafiel na Idade Média. Estratégias de Ocupação do Território (875-1308). “Cadernos do Museu”, vol. 10, Penafiel, Museu Municipal de Penafiel. BARROCA, Mário Jorge (2010-2011) – Sepulturas escavadas na rocha de Entre Douro e Minho. “Portvgalia” Vol. XXXI-XXXII, pp. 162-163.</t>
  </si>
  <si>
    <t>Necrópole: São Fagundo</t>
  </si>
  <si>
    <t>Código: 040821N03</t>
  </si>
  <si>
    <t>CNS: 19489</t>
  </si>
  <si>
    <t>- Latitude: 41.345863º</t>
  </si>
  <si>
    <t>- Longitude: -6.454438º</t>
  </si>
  <si>
    <t>- Altitude: 637º</t>
  </si>
  <si>
    <t>Bibliografia: Portal do Arqueólogo, CNS 19489. LEMOS, Francisco Sande (1993) – Povoamento Romano de Trás-os-Montes Oriental. Braga: Universidade do Minho. Tese de Doutoramento, Vol. II, p. 321-322, n.º 423. ALVES, Francisco Manuel (Abade de Baçal) (2000) - Memórias Arqueológico-Históricas do Distrito de Bragança, Tomo IX. Bragança: Câmara Municipal de Bragança / Instituto Português de Museus - Museu do Abade de Baçal, p. 694.</t>
  </si>
  <si>
    <t>Encontrados 386 resultados.</t>
  </si>
  <si>
    <t>Vale de Vila</t>
  </si>
  <si>
    <t>Necrópole</t>
  </si>
  <si>
    <t>0181913N02</t>
  </si>
  <si>
    <t>Localização:Lugar</t>
  </si>
  <si>
    <t>Localização:Freguesia</t>
  </si>
  <si>
    <t>Sendim</t>
  </si>
  <si>
    <t>Localização:Concelho</t>
  </si>
  <si>
    <t>Tabuaço</t>
  </si>
  <si>
    <t>Localização:Distrito</t>
  </si>
  <si>
    <t>Viseu</t>
  </si>
  <si>
    <t>41.050844</t>
  </si>
  <si>
    <t>-7.530763</t>
  </si>
  <si>
    <t>Sepulturas escavadas na rocha</t>
  </si>
  <si>
    <t>Núcleo de 6 a 10 sepulturas</t>
  </si>
  <si>
    <t>Associada a habitat</t>
  </si>
  <si>
    <t>Substracto:</t>
  </si>
  <si>
    <t>Granito</t>
  </si>
  <si>
    <t>GUEDES, César (2015) - A sul do Douro: percurso pelas sepulturas escavadas na rocha entre os rios Távora e Cabrum. Porto: Faculdade de Letras da Universidade do Porto, Porto. Tese de Mestrado.</t>
  </si>
  <si>
    <t>Necrópole: Vale de Vila</t>
  </si>
  <si>
    <t>Código: 0181913N02</t>
  </si>
  <si>
    <t>CNS: 19945</t>
  </si>
  <si>
    <t>Localização-Lugar: Vale de Vila</t>
  </si>
  <si>
    <t>Localização-Lugar: Quinta de S. Martinho</t>
  </si>
  <si>
    <t>Localização-Lugar: Guedieiros</t>
  </si>
  <si>
    <t>Localização-Lugar: Monte Verde</t>
  </si>
  <si>
    <t>Localização-Lugar: Cabeço do Poio</t>
  </si>
  <si>
    <t>Localização-Lugar: Quinta de Passa Frio</t>
  </si>
  <si>
    <t>Localização-Lugar: Sabroso</t>
  </si>
  <si>
    <t>Localização-Lugar: Tapada do Abade</t>
  </si>
  <si>
    <t>Localização-Lugar: Quinta da Silveira</t>
  </si>
  <si>
    <t>Localização-Lugar: Eira Queimada</t>
  </si>
  <si>
    <t>Localização-Lugar: Filipe</t>
  </si>
  <si>
    <t>Localização-Lugar: Giralda</t>
  </si>
  <si>
    <t>Localização-Lugar: Pedra Cavada/Salgueiral</t>
  </si>
  <si>
    <t>Localização-Lugar: Dorna Pedrenha</t>
  </si>
  <si>
    <t>Localização-Lugar: Mesquitela</t>
  </si>
  <si>
    <t>Localização-Lugar: Mogueira</t>
  </si>
  <si>
    <t>Localização-Lugar: Quinta da Margiada</t>
  </si>
  <si>
    <t>Localização-Lugar: Quintã</t>
  </si>
  <si>
    <t>Localização-Lugar: Campo de futebol</t>
  </si>
  <si>
    <t>Localização-Lugar: Masseiras</t>
  </si>
  <si>
    <t>Localização-Lugar: Cardaínho</t>
  </si>
  <si>
    <t>Localização-Lugar: Junqueira</t>
  </si>
  <si>
    <t>Localização-Lugar: Vale do Esfola Cabras</t>
  </si>
  <si>
    <t>Localização-Lugar: Eira de São Sebastião</t>
  </si>
  <si>
    <t>Localização-Lugar: Fonte da Torre</t>
  </si>
  <si>
    <t>Localização-Lugar: Colmeal</t>
  </si>
  <si>
    <t>Localização-Lugar: Cerca</t>
  </si>
  <si>
    <t>Localização-Lugar: Crasto</t>
  </si>
  <si>
    <t>Localização-Lugar: Escola Primária</t>
  </si>
  <si>
    <t>Localização-Lugar: Relva</t>
  </si>
  <si>
    <t>Localização-Lugar: Ladário</t>
  </si>
  <si>
    <t>Localização-Lugar: Justes-Couto</t>
  </si>
  <si>
    <t>Localização-Lugar: Laje de São Miguel</t>
  </si>
  <si>
    <t>Localização-Lugar: Lameira Redonda</t>
  </si>
  <si>
    <t>Localização-Lugar: Gulpilhares</t>
  </si>
  <si>
    <t>Localização-Lugar: Trás-do-Outeiro /Nobais</t>
  </si>
  <si>
    <t>Localização-Lugar: Alto do Outeiro / Lameira</t>
  </si>
  <si>
    <t>Localização-Lugar: Vilar/Velans</t>
  </si>
  <si>
    <t>Localização-Lugar: Águas Santas</t>
  </si>
  <si>
    <t>Localização-Lugar: Arcã</t>
  </si>
  <si>
    <t>Localização-Lugar: Donelo</t>
  </si>
  <si>
    <t>Localização-Lugar: Localização-Lugar da Giesta</t>
  </si>
  <si>
    <t>Localização-Lugar: Soutelinho do Mezio</t>
  </si>
  <si>
    <t>Localização-Lugar: Zimão</t>
  </si>
  <si>
    <t>Localização-Lugar: Guilhado</t>
  </si>
  <si>
    <t>Localização-Lugar: Lameira da Campa</t>
  </si>
  <si>
    <t>Localização-Lugar: Noval</t>
  </si>
  <si>
    <t>Localização-Lugar: Campo Redondo</t>
  </si>
  <si>
    <t>Localização-Lugar: Praça Camões</t>
  </si>
  <si>
    <t>Localização-Lugar: Parada</t>
  </si>
  <si>
    <t>Localização-Lugar: Ferreiros</t>
  </si>
  <si>
    <t>Localização-Lugar: Tortomil</t>
  </si>
  <si>
    <t>Localização-Lugar: Cortinha da Vila</t>
  </si>
  <si>
    <t>Localização-Lugar: Quinta da Pipa</t>
  </si>
  <si>
    <t>Localização-Lugar: Santiago do Monte</t>
  </si>
  <si>
    <t>Localização-Lugar: Santa Marinha</t>
  </si>
  <si>
    <t>Localização-Lugar: Vila Nova</t>
  </si>
  <si>
    <t>Localização-Lugar: Giesteira</t>
  </si>
  <si>
    <t>Localização-Lugar: Vegide</t>
  </si>
  <si>
    <t>Localização-Lugar: Sanjemondes</t>
  </si>
  <si>
    <t>Localização-Lugar: Pia dos Eidos</t>
  </si>
  <si>
    <t>Localização-Lugar: Localização-Lugar do Padrão</t>
  </si>
  <si>
    <t>Localização-Lugar: Alto do Folgadoiro</t>
  </si>
  <si>
    <t>Localização-Lugar: São Gil</t>
  </si>
  <si>
    <t>Localização-Lugar: Pade de Baixo</t>
  </si>
  <si>
    <t>Localização-Lugar: Monte da Senhora Aparecida</t>
  </si>
  <si>
    <t>Localização-Lugar: Moutadas</t>
  </si>
  <si>
    <t>Localização-Lugar: Alto das Igrejas</t>
  </si>
  <si>
    <t>Localização-Lugar: Cardal</t>
  </si>
  <si>
    <t>Localização-Lugar: Alto do Gorito</t>
  </si>
  <si>
    <t>Localização-Lugar: Cortes</t>
  </si>
  <si>
    <t>Localização-Lugar: Monte da Saia</t>
  </si>
  <si>
    <t>Localização-Lugar: Marinhais</t>
  </si>
  <si>
    <t>Localização-Lugar: Serra</t>
  </si>
  <si>
    <t>Localização-Lugar: Mata da Santa</t>
  </si>
  <si>
    <t>Localização-Lugar: Campa dos Mouros</t>
  </si>
  <si>
    <t>Localização-Lugar: Casa das Cortinhas</t>
  </si>
  <si>
    <t>Necrópole: Localização-Lugar dos Padrões</t>
  </si>
  <si>
    <t>Localização-Lugar: Localização-Lugar dos Padrões</t>
  </si>
  <si>
    <t>Localização-Lugar: Barreiro</t>
  </si>
  <si>
    <t>Localização-Lugar: Castanheira</t>
  </si>
  <si>
    <t>Localização-Lugar: Vela</t>
  </si>
  <si>
    <t>Localização-Lugar: João a Venda</t>
  </si>
  <si>
    <t>Localização-Lugar: Monte do Caixão</t>
  </si>
  <si>
    <t>Localização-Lugar: Alto de São Mamede</t>
  </si>
  <si>
    <t>Localização-Lugar: Alto de São Cristovão</t>
  </si>
  <si>
    <t>Localização-Lugar: Chão do Castelo/ Carvalha de Belandre</t>
  </si>
  <si>
    <t>Localização-Lugar: Fontelas</t>
  </si>
  <si>
    <t>Localização-Lugar: Picoto</t>
  </si>
  <si>
    <t>Localização-Lugar: Corba Chã</t>
  </si>
  <si>
    <t>Localização-Lugar: Paredes / Ataúdes</t>
  </si>
  <si>
    <t>Localização-Lugar: Quinta da Cerqueda</t>
  </si>
  <si>
    <t>Localização-Lugar: Santa Eufémia</t>
  </si>
  <si>
    <t>Localização-Lugar: Taião de Baixo</t>
  </si>
  <si>
    <t>Localização-Lugar: Lagarelha</t>
  </si>
  <si>
    <t>Localização-Lugar: Passal</t>
  </si>
  <si>
    <t>Localização-Lugar: Localização-Lugar da Igreja Velha</t>
  </si>
  <si>
    <t>Localização-Lugar: Localização-Lugar do Loureiro</t>
  </si>
  <si>
    <t>Localização-Lugar: Quinta da Moura</t>
  </si>
  <si>
    <t>Localização-Lugar: Fojo</t>
  </si>
  <si>
    <t>Localização-Lugar: Localização-Lugar do Poço</t>
  </si>
  <si>
    <t>Localização-Lugar: Mirás</t>
  </si>
  <si>
    <t>Localização-Lugar: Lavra</t>
  </si>
  <si>
    <t>Localização-Lugar: Pinhão</t>
  </si>
  <si>
    <t>Localização-Lugar: Eido</t>
  </si>
  <si>
    <t>Localização-Lugar: Penedo da Rabêla de Cima</t>
  </si>
  <si>
    <t>Localização-Lugar: Quintal da Venda</t>
  </si>
  <si>
    <t>Localização-Lugar: Portela</t>
  </si>
  <si>
    <t>Localização-Lugar: Monte das Campas</t>
  </si>
  <si>
    <t>Localização-Lugar: Pampelido</t>
  </si>
  <si>
    <t>Localização-Lugar: Bouça do Corgo</t>
  </si>
  <si>
    <t>Localização-Lugar: Souto da Portela</t>
  </si>
  <si>
    <t>Localização-Lugar: Capela de Santa Catarina</t>
  </si>
  <si>
    <t>Localização-Lugar: Alto do Facho</t>
  </si>
  <si>
    <t>Localização-Lugar: Localização-Lugar de Bocal</t>
  </si>
  <si>
    <t>Localização-Lugar: Lages</t>
  </si>
  <si>
    <t>Localização-Lugar: Ameixede</t>
  </si>
  <si>
    <t>Localização-Lugar: Sobreira</t>
  </si>
  <si>
    <t>Localização-Lugar: Antigo de Sarraquinhos</t>
  </si>
  <si>
    <t>Localização-Lugar: Masseirões dos Mouros</t>
  </si>
  <si>
    <t>Localização-Lugar: Penedones</t>
  </si>
  <si>
    <t>Localização-Lugar: Lamego</t>
  </si>
  <si>
    <t>Localização-Lugar: Quadrela</t>
  </si>
  <si>
    <t>Localização-Lugar: Capela de Santo Amaro</t>
  </si>
  <si>
    <t>Localização-Lugar: Capela da Senhora da Natividade</t>
  </si>
  <si>
    <t>Localização-Lugar: Cabeço das Cortes</t>
  </si>
  <si>
    <t>Localização-Lugar: Romeus</t>
  </si>
  <si>
    <t>Localização-Lugar: Póvoa</t>
  </si>
  <si>
    <t>Localização-Lugar: Barreiros</t>
  </si>
  <si>
    <t>Localização-Lugar: Algosinho</t>
  </si>
  <si>
    <t>Localização-Lugar: Quinta do Picão da Fonte Santa</t>
  </si>
  <si>
    <t>Localização-Lugar: S. Brás</t>
  </si>
  <si>
    <t>Localização-Lugar: Cabeço</t>
  </si>
  <si>
    <t>Localização-Lugar: Padre Santo</t>
  </si>
  <si>
    <t>Localização-Lugar: Santa Rufina</t>
  </si>
  <si>
    <t>Localização-Lugar: Quinta de São Lourenço</t>
  </si>
  <si>
    <t>Localização-Lugar: Senhora do Aviso</t>
  </si>
  <si>
    <t>Localização-Lugar: Fraga da Penhalta</t>
  </si>
  <si>
    <t>Localização-Lugar: Cortinha do Poço</t>
  </si>
  <si>
    <t>Localização-Lugar: Alto do Castelo</t>
  </si>
  <si>
    <t>Localização-Lugar: Galafura</t>
  </si>
  <si>
    <t>Localização-Lugar: Gândara</t>
  </si>
  <si>
    <t>Localização-Lugar: Outeiro</t>
  </si>
  <si>
    <t>Localização-Lugar: Figueiredo</t>
  </si>
  <si>
    <t>Localização-Lugar: Castelo</t>
  </si>
  <si>
    <t>Localização-Lugar: Bujões</t>
  </si>
  <si>
    <t>Localização-Lugar: Assento</t>
  </si>
  <si>
    <t>Localização-Lugar: Vilela da Cabugueira</t>
  </si>
  <si>
    <t>Localização-Lugar: Santa Luzia</t>
  </si>
  <si>
    <t>Localização-Lugar: Cambezes</t>
  </si>
  <si>
    <t>Localização-Lugar: Alto do Louredo</t>
  </si>
  <si>
    <t>Localização-Lugar: Monte de Gaia</t>
  </si>
  <si>
    <t>Localização-Lugar: Souane</t>
  </si>
  <si>
    <t>Localização-Lugar: Cisterna</t>
  </si>
  <si>
    <t>Localização-Lugar: Martim Cansado</t>
  </si>
  <si>
    <t>Localização-Lugar: Babão</t>
  </si>
  <si>
    <t>Localização-Lugar: Monte das Freiras</t>
  </si>
  <si>
    <t>Localização-Lugar: Senhora das Neves</t>
  </si>
  <si>
    <t>Localização-Lugar: Seara</t>
  </si>
  <si>
    <t>Localização-Lugar: Paço de São Cipriano</t>
  </si>
  <si>
    <t>Localização-Lugar: Capea de Santo Adrião</t>
  </si>
  <si>
    <t>Localização-Lugar: Quinta de Crestelos</t>
  </si>
  <si>
    <t>Localização-Lugar: Poula dos Mouros</t>
  </si>
  <si>
    <t>Localização-Lugar: São Cláudio</t>
  </si>
  <si>
    <t>Localização-Lugar: Igreja</t>
  </si>
  <si>
    <t>Localização-Lugar: Bairro do Castelo</t>
  </si>
  <si>
    <t>Localização-Lugar: Igreja de São Salvador da Gândara</t>
  </si>
  <si>
    <t>Localização-Freguesia: Sendim</t>
  </si>
  <si>
    <t>Localização-Freguesia: Távora</t>
  </si>
  <si>
    <t>Localização-Freguesia: Santa Leocadia</t>
  </si>
  <si>
    <t>Localização-Freguesia: Goujoim</t>
  </si>
  <si>
    <t>Localização-Freguesia: Armamar</t>
  </si>
  <si>
    <t>Localização-Freguesia: Gouviães</t>
  </si>
  <si>
    <t>Localização-Freguesia: Vila Chã da Beira</t>
  </si>
  <si>
    <t>Localização-Freguesia: Ucanha</t>
  </si>
  <si>
    <t>Localização-Freguesia: Lazarim</t>
  </si>
  <si>
    <t>Localização-Freguesia: Barrô</t>
  </si>
  <si>
    <t>Localização-Freguesia: S. Martinho de Mouros</t>
  </si>
  <si>
    <t>Localização-Freguesia: Freigil</t>
  </si>
  <si>
    <t>Localização-Freguesia: Cárquere</t>
  </si>
  <si>
    <t>Localização-Freguesia: S. Cipriano</t>
  </si>
  <si>
    <t>Localização-Freguesia: S. Romão de Aregos</t>
  </si>
  <si>
    <t>Localização-Freguesia: Lavandeira</t>
  </si>
  <si>
    <t>Localização-Freguesia: Linhares</t>
  </si>
  <si>
    <t>Localização-Freguesia: Fornos</t>
  </si>
  <si>
    <t>Localização-Freguesia: Poiares</t>
  </si>
  <si>
    <t>Localização-Freguesia: Adeganha</t>
  </si>
  <si>
    <t>Localização-Freguesia: Cabeça Boa</t>
  </si>
  <si>
    <t>Localização-Freguesia: Cardanha</t>
  </si>
  <si>
    <t>Localização-Freguesia: Salzedas</t>
  </si>
  <si>
    <t>Localização-Freguesia: Carviçais</t>
  </si>
  <si>
    <t>Localização-Freguesia: Mós</t>
  </si>
  <si>
    <t>Localização-Freguesia: Torre de Moncorvo</t>
  </si>
  <si>
    <t>Localização-Freguesia: Urros</t>
  </si>
  <si>
    <t>Localização-Freguesia: Freixiel</t>
  </si>
  <si>
    <t>Localização-Freguesia: Nabo</t>
  </si>
  <si>
    <t>Localização-Freguesia: Algodres</t>
  </si>
  <si>
    <t>Localização-Freguesia: Almofala</t>
  </si>
  <si>
    <t>Localização-Freguesia: Cinco Vilas</t>
  </si>
  <si>
    <t>Localização-Freguesia: Colmeal</t>
  </si>
  <si>
    <t>Localização-Freguesia: Escarigo</t>
  </si>
  <si>
    <t>Localização-Freguesia: Mata de Lobos</t>
  </si>
  <si>
    <t>Localização-Freguesia: Freixeda do Torrão</t>
  </si>
  <si>
    <t>Localização-Freguesia: Penha de Águia</t>
  </si>
  <si>
    <t>Localização-Freguesia: Reigada</t>
  </si>
  <si>
    <t>Localização-Freguesia: Vale Afonsinho</t>
  </si>
  <si>
    <t>Localização-Freguesia: Vermiosa</t>
  </si>
  <si>
    <t>Localização-Freguesia: Vilar de Amargo</t>
  </si>
  <si>
    <t>Localização-Freguesia: Chãs</t>
  </si>
  <si>
    <t>Localização-Freguesia: Cedovim</t>
  </si>
  <si>
    <t>Localização-Freguesia: Freixo de Numão</t>
  </si>
  <si>
    <t>Localização-Freguesia: Numão</t>
  </si>
  <si>
    <t>Localização-Freguesia: Ribalonga</t>
  </si>
  <si>
    <t>Localização-Freguesia: Vila Chã</t>
  </si>
  <si>
    <t>Localização-Freguesia: Vilar de Maçada</t>
  </si>
  <si>
    <t>Localização-Freguesia: Paredes da Beira</t>
  </si>
  <si>
    <t>Localização-Freguesia: Vilarouco</t>
  </si>
  <si>
    <t>Localização-Freguesia: São Gens</t>
  </si>
  <si>
    <t>Localização-Freguesia: Ribeiros</t>
  </si>
  <si>
    <t>Localização-Freguesia: Ramires</t>
  </si>
  <si>
    <t>Localização-Freguesia: Gralheira</t>
  </si>
  <si>
    <t>Localização-Freguesia: Tendais</t>
  </si>
  <si>
    <t>Localização-Freguesia: Justes</t>
  </si>
  <si>
    <t>Localização-Freguesia: Lamares</t>
  </si>
  <si>
    <t>Localização-Freguesia: Mondrões</t>
  </si>
  <si>
    <t>Localização-Freguesia: Mouçós</t>
  </si>
  <si>
    <t>Localização-Freguesia: Pena</t>
  </si>
  <si>
    <t>Localização-Freguesia: São Tomé do Castelo</t>
  </si>
  <si>
    <t>Localização-Freguesia: Torgueda</t>
  </si>
  <si>
    <t>Localização-Freguesia: Vilarinho da Samardã</t>
  </si>
  <si>
    <t>Localização-Freguesia: São Lourenço de Ribapinhão</t>
  </si>
  <si>
    <t>Localização-Freguesia: Covas do Douro</t>
  </si>
  <si>
    <t>Localização-Freguesia: Capeludos</t>
  </si>
  <si>
    <t>Localização-Freguesia: Gouvães da Serra</t>
  </si>
  <si>
    <t>Localização-Freguesia: Soutelo de Aguiar</t>
  </si>
  <si>
    <t>Localização-Freguesia: Sabroso de Aguiar</t>
  </si>
  <si>
    <t>Localização-Freguesia: Telões</t>
  </si>
  <si>
    <t>Localização-Freguesia: Vila Pouca de Aguiar</t>
  </si>
  <si>
    <t>Localização-Freguesia: Vreia de Jales</t>
  </si>
  <si>
    <t>Localização-Freguesia: Mairos</t>
  </si>
  <si>
    <t>Localização-Freguesia: Soutelo</t>
  </si>
  <si>
    <t>Localização-Freguesia: Outeiro Seco</t>
  </si>
  <si>
    <t>Localização-Freguesia: Lama de Arcos</t>
  </si>
  <si>
    <t>Localização-Freguesia: Faiões</t>
  </si>
  <si>
    <t>Localização-Freguesia: Santa Maria Maior</t>
  </si>
  <si>
    <t>Localização-Freguesia: Oucidres</t>
  </si>
  <si>
    <t>Localização-Freguesia: Bobadela</t>
  </si>
  <si>
    <t>Localização-Freguesia: Tronco</t>
  </si>
  <si>
    <t>Localização-Freguesia: Sanfins</t>
  </si>
  <si>
    <t>Localização-Freguesia: Lebução</t>
  </si>
  <si>
    <t>Localização-Freguesia: Bouçoais</t>
  </si>
  <si>
    <t>Localização-Freguesia: Tinhela</t>
  </si>
  <si>
    <t>Localização-Freguesia: Sapiãos</t>
  </si>
  <si>
    <t>Localização-Freguesia: Anelhe</t>
  </si>
  <si>
    <t>Localização-Freguesia: Pinho</t>
  </si>
  <si>
    <t>Localização-Freguesia: Redondelo</t>
  </si>
  <si>
    <t>Localização-Freguesia: Vilela do Tamega</t>
  </si>
  <si>
    <t>Localização-Freguesia: Eiras</t>
  </si>
  <si>
    <t>Localização-Freguesia: São Pedro de Agostém</t>
  </si>
  <si>
    <t>Localização-Freguesia: Nogueira da Montanha</t>
  </si>
  <si>
    <t>Localização-Freguesia: Santa Valha</t>
  </si>
  <si>
    <t>Localização-Freguesia: Ferreiros de Tendais</t>
  </si>
  <si>
    <t>Localização-Freguesia: São Cristovão de Nogueira</t>
  </si>
  <si>
    <t>Localização-Freguesia: Cinfães</t>
  </si>
  <si>
    <t>Localização-Freguesia: Bornes de Aguiar</t>
  </si>
  <si>
    <t>Localização-Freguesia: Ferreira</t>
  </si>
  <si>
    <t>Localização-Freguesia: Sobrado</t>
  </si>
  <si>
    <t>Localização-Freguesia: Palmeira de Faro</t>
  </si>
  <si>
    <t>Localização-Freguesia: Arcos</t>
  </si>
  <si>
    <t>Localização-Freguesia: Areosa</t>
  </si>
  <si>
    <t>Localização-Freguesia: Cardielos</t>
  </si>
  <si>
    <t>Localização-Freguesia: Correlhã</t>
  </si>
  <si>
    <t>Localização-Freguesia: Nogueira</t>
  </si>
  <si>
    <t>Localização-Freguesia: Amonde</t>
  </si>
  <si>
    <t>Localização-Freguesia: Perre</t>
  </si>
  <si>
    <t>Localização-Freguesia: Brandara</t>
  </si>
  <si>
    <t>Localização-Freguesia: Refóios do Lima</t>
  </si>
  <si>
    <t>Localização-Freguesia: Calheiros</t>
  </si>
  <si>
    <t>Localização-Freguesia: Boim</t>
  </si>
  <si>
    <t>Localização-Freguesia: São Miguel</t>
  </si>
  <si>
    <t>Localização-Freguesia: Meinedo</t>
  </si>
  <si>
    <t>Localização-Freguesia: Vilar do Torno e Alentém</t>
  </si>
  <si>
    <t>Localização-Freguesia: Pias</t>
  </si>
  <si>
    <t>Localização-Freguesia: Arcozelo</t>
  </si>
  <si>
    <t>Localização-Freguesia: Afife</t>
  </si>
  <si>
    <t>Localização-Freguesia: Carreço</t>
  </si>
  <si>
    <t>Localização-Freguesia: Geraz do Lima ( Santa Leocádia)</t>
  </si>
  <si>
    <t>Localização-Freguesia: Ázere</t>
  </si>
  <si>
    <t>Localização-Freguesia: Gondoriz</t>
  </si>
  <si>
    <t>Localização-Freguesia: Soajo</t>
  </si>
  <si>
    <t>Localização-Freguesia: Seixas</t>
  </si>
  <si>
    <t>Localização-Freguesia: Abedim</t>
  </si>
  <si>
    <t>Localização-Freguesia: Vila Nova de Cerveira</t>
  </si>
  <si>
    <t>Localização-Freguesia: Monte de Fralães</t>
  </si>
  <si>
    <t>Localização-Freguesia: Chavão</t>
  </si>
  <si>
    <t>Localização-Freguesia: Esporões</t>
  </si>
  <si>
    <t>Localização-Freguesia: Passos (São Julião)</t>
  </si>
  <si>
    <t>Localização-Freguesia: Bucos</t>
  </si>
  <si>
    <t>Localização-Freguesia: Outeiro</t>
  </si>
  <si>
    <t>Localização-Freguesia: Refojos de Basto</t>
  </si>
  <si>
    <t>Localização-Freguesia: Cavez</t>
  </si>
  <si>
    <t>Localização-Freguesia: Regadas</t>
  </si>
  <si>
    <t>Localização-Freguesia: Silvares (S. Martinho)</t>
  </si>
  <si>
    <t>Localização-Freguesia: Travassos</t>
  </si>
  <si>
    <t>Localização-Freguesia: Moreira de Cónegos</t>
  </si>
  <si>
    <t>Localização-Freguesia: São Torcato</t>
  </si>
  <si>
    <t>Localização-Freguesia: Serzedelo</t>
  </si>
  <si>
    <t>Localização-Freguesia: Vermil</t>
  </si>
  <si>
    <t>Localização-Freguesia: Garfe</t>
  </si>
  <si>
    <t>Localização-Freguesia: Rendufinho</t>
  </si>
  <si>
    <t>Localização-Freguesia: Ruivães</t>
  </si>
  <si>
    <t>Localização-Freguesia: Carvalho de Rei</t>
  </si>
  <si>
    <t>Localização-Freguesia: Lomba</t>
  </si>
  <si>
    <t>Localização-Freguesia: Salvador do Monte</t>
  </si>
  <si>
    <t>Localização-Freguesia: Bustelo</t>
  </si>
  <si>
    <t>Localização-Freguesia: Madalena</t>
  </si>
  <si>
    <t>Localização-Freguesia: São Salvador de Viveiro</t>
  </si>
  <si>
    <t>Localização-Freguesia: Burgães</t>
  </si>
  <si>
    <t>Localização-Freguesia: Sendim da Serra</t>
  </si>
  <si>
    <t>Localização-Freguesia: Ala</t>
  </si>
  <si>
    <t>Localização-Freguesia: Chacim</t>
  </si>
  <si>
    <t>Localização-Freguesia: Olmos</t>
  </si>
  <si>
    <t>Localização-Freguesia: Taião</t>
  </si>
  <si>
    <t>Localização-Freguesia: Silva</t>
  </si>
  <si>
    <t>Localização-Freguesia: Vila Boa de Quires</t>
  </si>
  <si>
    <t>Localização-Freguesia: Várzea do Douro</t>
  </si>
  <si>
    <t>Localização-Freguesia: Alpendurada e Matos</t>
  </si>
  <si>
    <t>Localização-Freguesia: Avessadas</t>
  </si>
  <si>
    <t>Localização-Freguesia: Folhada</t>
  </si>
  <si>
    <t>Localização-Freguesia: Jazente</t>
  </si>
  <si>
    <t>Localização-Freguesia: Tuías</t>
  </si>
  <si>
    <t>Localização-Freguesia: Mancelos</t>
  </si>
  <si>
    <t>Localização-Freguesia: Soalhães</t>
  </si>
  <si>
    <t>Localização-Freguesia: Freixo</t>
  </si>
  <si>
    <t>Localização-Freguesia: Santo Isidoro</t>
  </si>
  <si>
    <t>Localização-Freguesia: Vila Boa do Bispo</t>
  </si>
  <si>
    <t>Localização-Freguesia: Sobretamega</t>
  </si>
  <si>
    <t>Localização-Freguesia: Tabuado</t>
  </si>
  <si>
    <t>Localização-Freguesia: Perafita</t>
  </si>
  <si>
    <t>Localização-Freguesia: Santa Cruz do Bispo</t>
  </si>
  <si>
    <t>Localização-Freguesia: Vilar da Veiga</t>
  </si>
  <si>
    <t>Necrópole: Junta de Localização-Freguesia de Balugães</t>
  </si>
  <si>
    <t>Localização-Freguesia: Balugães</t>
  </si>
  <si>
    <t>Localização-Freguesia: Penafiel</t>
  </si>
  <si>
    <t>Localização-Freguesia: Santa Marta</t>
  </si>
  <si>
    <t>Localização-Freguesia: Milhundos</t>
  </si>
  <si>
    <t>Localização-Freguesia: Perozelo</t>
  </si>
  <si>
    <t>Localização-Freguesia: Cabeça Santa</t>
  </si>
  <si>
    <t>Localização-Freguesia: Paredes</t>
  </si>
  <si>
    <t>Localização-Freguesia: Eja</t>
  </si>
  <si>
    <t>Localização-Freguesia: Fiolhoso</t>
  </si>
  <si>
    <t>Localização-Freguesia: Sarraquinhos</t>
  </si>
  <si>
    <t>Localização-Freguesia: Chã</t>
  </si>
  <si>
    <t>Localização-Freguesia: Vilar de Perdizes</t>
  </si>
  <si>
    <t>Localização-Freguesia: Donões</t>
  </si>
  <si>
    <t>Localização-Freguesia: Cervos</t>
  </si>
  <si>
    <t>Localização-Freguesia: Cabril</t>
  </si>
  <si>
    <t>Localização-Freguesia: Salto</t>
  </si>
  <si>
    <t>Localização-Freguesia: Candedo</t>
  </si>
  <si>
    <t>Localização-Freguesia: Selores</t>
  </si>
  <si>
    <t>Localização-Freguesia: Marzagão</t>
  </si>
  <si>
    <t>Localização-Freguesia: Sanfins do Douro</t>
  </si>
  <si>
    <t>Localização-Freguesia: Ribeira de Pena</t>
  </si>
  <si>
    <t>Localização-Freguesia: Vilarinho dos Galegos</t>
  </si>
  <si>
    <t>Localização-Freguesia: Urrós</t>
  </si>
  <si>
    <t>Localização-Freguesia: Mogadouro</t>
  </si>
  <si>
    <t>Localização-Freguesia: Travanca</t>
  </si>
  <si>
    <t>Localização-Freguesia: Peredo da Bemposta</t>
  </si>
  <si>
    <t>Localização-Freguesia: Lagoaça</t>
  </si>
  <si>
    <t>Localização-Freguesia: Torre de D. Chama</t>
  </si>
  <si>
    <t>Localização-Freguesia: Vale de Telhas</t>
  </si>
  <si>
    <t>Localização-Freguesia: Abambres</t>
  </si>
  <si>
    <t>Localização-Freguesia: Gatão</t>
  </si>
  <si>
    <t>Localização-Freguesia: Santalha</t>
  </si>
  <si>
    <t>Localização-Freguesia: Pinheiro Novo</t>
  </si>
  <si>
    <t>Localização-Freguesia: Samil</t>
  </si>
  <si>
    <t>Localização-Freguesia: Serapicos</t>
  </si>
  <si>
    <t>Localização-Freguesia: Milhão</t>
  </si>
  <si>
    <t>Localização-Freguesia: Vimioso</t>
  </si>
  <si>
    <t>Localização-Freguesia: Malhadas</t>
  </si>
  <si>
    <t>Localização-Freguesia: Vila Chã de Braciosa</t>
  </si>
  <si>
    <t>Localização-Freguesia: Picote</t>
  </si>
  <si>
    <t>Localização-Freguesia: Frende</t>
  </si>
  <si>
    <t>Localização-Freguesia: Valadares</t>
  </si>
  <si>
    <t>Localização-Freguesia: Galafura</t>
  </si>
  <si>
    <t>Localização-Freguesia: Neiva</t>
  </si>
  <si>
    <t>Localização-Freguesia: Portela Susã</t>
  </si>
  <si>
    <t>Localização-Freguesia: Vila Franca</t>
  </si>
  <si>
    <t>Localização-Freguesia: Abaças</t>
  </si>
  <si>
    <t>Localização-Freguesia: Vale de Nogueiras</t>
  </si>
  <si>
    <t>Localização-Freguesia: Bragado</t>
  </si>
  <si>
    <t>Localização-Freguesia: Moreiras</t>
  </si>
  <si>
    <t>Localização-Freguesia: Cabaços</t>
  </si>
  <si>
    <t>Localização-Freguesia: Viana do Castelo</t>
  </si>
  <si>
    <t>Localização-Freguesia: Arga de Cima</t>
  </si>
  <si>
    <t>Localização-Freguesia: Vilar de Mouros</t>
  </si>
  <si>
    <t>Localização-Freguesia: Rio Douro</t>
  </si>
  <si>
    <t>Localização-Freguesia: Louredo</t>
  </si>
  <si>
    <t>Localização-Freguesia: Vermoim</t>
  </si>
  <si>
    <t>Localização-Freguesia: Tourém</t>
  </si>
  <si>
    <t>Localização-Freguesia: Azinhoso</t>
  </si>
  <si>
    <t>Localização-Freguesia: Quirás</t>
  </si>
  <si>
    <t>Localização-Freguesia: Penhas Juntas</t>
  </si>
  <si>
    <t>Localização-Freguesia: Alfaião</t>
  </si>
  <si>
    <t>Localização-Freguesia: Aveleda</t>
  </si>
  <si>
    <t>Localização-Freguesia: Calvelhe</t>
  </si>
  <si>
    <t>Localização-Freguesia: Campo</t>
  </si>
  <si>
    <t>Localização-Freguesia: São Nicolau</t>
  </si>
  <si>
    <t>Localização-Freguesia: Montalegre</t>
  </si>
  <si>
    <t>Localização-Freguesia: Crestuma</t>
  </si>
  <si>
    <t>Localização-Freguesia: Santa Marinha</t>
  </si>
  <si>
    <t>Localização-Freguesia: Chavães</t>
  </si>
  <si>
    <t>Localização-Freguesia: Longos Vales</t>
  </si>
  <si>
    <t>Localização-Freguesia: Riba de Mouro</t>
  </si>
  <si>
    <t>Localização-Freguesia: Tabuadelo</t>
  </si>
  <si>
    <t>Localização-Freguesia: Vila Chão do Marão</t>
  </si>
  <si>
    <t>Localização-Freguesia: São Martinho do Peso</t>
  </si>
  <si>
    <t>Localização-Freguesia: Vilarinho da Castanheira</t>
  </si>
  <si>
    <t>Localização-Freguesia: Carvalho</t>
  </si>
  <si>
    <t>Localização-Freguesia: Pinheiro</t>
  </si>
  <si>
    <t>Localização-Freguesia: Duas Igrejas</t>
  </si>
  <si>
    <t>Localização-Freguesia: Meirinhos</t>
  </si>
  <si>
    <t>Localização-Freguesia: Vilar Seco da Lomba</t>
  </si>
  <si>
    <t>Localização-Freguesia: Gostei</t>
  </si>
  <si>
    <t>Localização-Freguesia: Santa Maria (Bragança)</t>
  </si>
  <si>
    <t>Localização-Freguesia: Miranda do Douro</t>
  </si>
  <si>
    <t>Localização-Freguesia: Sé</t>
  </si>
  <si>
    <t>Localização-Freguesia: S. João de Tarouca</t>
  </si>
  <si>
    <t>Localização-Freguesia: Almacave e Sé</t>
  </si>
  <si>
    <t>Localização-Freguesia: Costa</t>
  </si>
  <si>
    <t>Localização-Concelho: Tabuaço</t>
  </si>
  <si>
    <t>Localização-Concelho: Armamar</t>
  </si>
  <si>
    <t>Localização-Concelho: Tarouca</t>
  </si>
  <si>
    <t>Localização-Concelho: Lamego</t>
  </si>
  <si>
    <t>Localização-Concelho: Resende</t>
  </si>
  <si>
    <t>Localização-Concelho: Carrazeda de Ansiães</t>
  </si>
  <si>
    <t>Localização-Concelho: Freixo de Espada à Cinta</t>
  </si>
  <si>
    <t>Localização-Concelho: Torre de Moncorvo</t>
  </si>
  <si>
    <t>Localização-Concelho: Vila Flôr</t>
  </si>
  <si>
    <t>Localização-Concelho: Figueira de Castelo Rodrigo</t>
  </si>
  <si>
    <t>Localização-Concelho: Vila Nova de Foz Côa</t>
  </si>
  <si>
    <t>Localização-Concelho: Alijó</t>
  </si>
  <si>
    <t>Localização-Concelho: São João da Pesqueira</t>
  </si>
  <si>
    <t>Localização-Concelho: Fafe</t>
  </si>
  <si>
    <t>Localização-Concelho: Cinfães</t>
  </si>
  <si>
    <t>Localização-Concelho: Vila Real</t>
  </si>
  <si>
    <t>Bibliografia: ALMEIDA, Joana Filipa Tuna de (2009) – Sepulturas escavadas nas rochas no Localização-Concelho de Vila Real, “Tellus”, vol. 50, Vila Real, p.39-68. Portal do Arqueólogo, CNS 17719.</t>
  </si>
  <si>
    <t>Bibliografia: Portal do Arqueólogo, CNS 17719. ALMEIDA, Joana Filipa Tuna de (2009) – Sepulturas escavadas nas rochas no Localização-Concelho de Vila Real, “Tellus”, vol. 50, Vila Real, p.39-68.</t>
  </si>
  <si>
    <t>Bibliografia: Portal do Arqueólogo, CNS 17627. ALMEIDA, Joana Filipa Tuna de (2009) – Sepulturas escavadas nas rochas no Localização-Concelho de Vila Real, “Tellus”, vol. 50, Vila Real, p.39-68.</t>
  </si>
  <si>
    <t>Bibliografia: ALMEIDA, Joana Filipa Tuna de (2009) – Sepulturas escavadas nas rochas no Localização-Concelho de Vila Real, “Tellus”, vol. 50, Vila Real, p.39-68. Portal do Arqueólogo, CNS 17786.</t>
  </si>
  <si>
    <t>Bibliografia: ALMEIDA, Joana Filipa Tuna de (2009) – Sepulturas escavadas nas rochas no Localização-Concelho de Vila Real, “Tellus”, vol. 50, Vila Real, p.39-68. Portal do Arqueólogo, CNS 17794.</t>
  </si>
  <si>
    <t>Bibliografia: ALMEIDA, Joana Filipa Tuna de (2009) – Sepulturas escavadas nas rochas no Localização-Concelho de Vila Real, “Tellus”, vol. 50, Vila Real, p.39-68. Portal do Arqueólogo, CNS 17792.</t>
  </si>
  <si>
    <t>Bibliografia: ALMEIDA, Joana Filipa Tuna de (2009) – Sepulturas escavadas nas rochas no Localização-Concelho de Vila Real, “Tellus”, vol. 50, Vila Real, p.39-68. Portal do Arqueólogo, CNS 17793.</t>
  </si>
  <si>
    <t>Bibliografia: ALMEIDA, Joana Filipa Tuna de (2009) – Sepulturas escavadas nas rochas no Localização-Concelho de Vila Real, “Tellus”, vol. 50, Vila Real, p.39-68.</t>
  </si>
  <si>
    <t>Bibliografia: ALMEIDA, Joana Filipa Tuna de (2009) – Sepulturas escavadas nas rochas no Localização-Concelho de Vila Real, “Tellus”, vol. 50, Vila Real, p.39-68. Portal do Arqueólogo, CNS 17813.</t>
  </si>
  <si>
    <t>Localização-Concelho: Sabrosa</t>
  </si>
  <si>
    <t>Localização-Concelho: Vila Pouca de Aguiar</t>
  </si>
  <si>
    <t>Localização-Concelho: Chaves</t>
  </si>
  <si>
    <t>Localização-Concelho: Valpaços</t>
  </si>
  <si>
    <t>Bibliografia: TEIXEIRA, Ricardo (1996), De Aquae Flaviae a Chaves. Povoamento e organização do território entre a Antiguidade e a Idade Média. Porto: Faculdade de Letras da Universidade do Porto. Tese de Mestrado. FREITAS, Adérito Medeiros (2001) – Localização-Concelho de Valpaços: Carta Arqueológica. Valpaços: Câmara Municipal de Valpaços.</t>
  </si>
  <si>
    <t>Bibliografia: FREITAS, Adérito Medeiros (2001) – Localização-Concelho de Valpaços: Carta Arqueológica. Valpaços: Câmara Municipal de Valpaços. Portal do Arqueólogo, CNS 19342.</t>
  </si>
  <si>
    <t>Bibliografia: FREITAS, Adérito Medeiros (2001) – Localização-Concelho de Valpaços: Carta Arqueológica. Valpaços: Câmara Municipal de Valpaços. TEIXEIRA, Ricardo (1996), De Aquae Flaviae a Chaves. Povoamento e organização do território entre a Antiguidade e a Idade Média. Porto: Faculdade de Letras da Universidade do Porto. Tese de Mestrado.</t>
  </si>
  <si>
    <t>Localização-Concelho: Boticas</t>
  </si>
  <si>
    <t>Bibliografia: Portal do Arqueólogo, CNS 19732. TEIXEIRA, Ricardo (1996), De Aquae Flaviae a Chaves. Povoamento e organização do território entre a Antiguidade e a Idade Média. Porto: Faculdade de Letras da Universidade do Porto. Tese de Mestrado. FONTES, L.; ANDRADE, A. (2010) – Revisão do Inventário Arqueológicos do Localização-Concelho de Boticas. Relatório Final, “Trabalhos Arqueológicos da U.A.U.M., Memórias, N.º 8. Braga: Unidade de Arqueologia da Universidade do Minho. Disponível no dia 28-11-2018 em http://hdl.handle.net/1822/11043</t>
  </si>
  <si>
    <t>Bibliografia: TEIXEIRA, Ricardo (1996), De Aquae Flaviae a Chaves. Povoamento e organização do território entre a Antiguidade e a Idade Média. Porto: Faculdade de Letras da Universidade do Porto. Tese de Mestrado. FONTES, L.; ANDRADE, A. (2010) – Revisão do Inventário Arqueológicos do Localização-Concelho de Boticas. Relatório Final, “Trabalhos Arqueológicos da U.A.U.M., Memórias, N.º 8. Braga: Unidade de Arqueologia da Universidade do Minho. Disponível no dia 28-11-2018 em http://hdl.handle.net/1822/11043</t>
  </si>
  <si>
    <t>Bibliografia: FREITAS, Adérito Medeiros (2001) – Localização-Concelho de Valpaços: Carta Arqueológica. Valpaços: Câmara Municipal de Valpaços. Portal do Arqueólogo, CNS 14266.</t>
  </si>
  <si>
    <t>Localização-Concelho: Paredes de Coura</t>
  </si>
  <si>
    <t>Localização-Concelho: Castelo de Paiva</t>
  </si>
  <si>
    <t>Localização-Concelho: Esposende</t>
  </si>
  <si>
    <t>Bibliografia: ALMEIDA, Carlos A. Brochado de (1987) – Carta Arqueológica do Localização-Concelho de Esposende. “Boletim Cultural de Esposende”, N.º 11/12, Esposende, p. 105-108.</t>
  </si>
  <si>
    <t>Localização-Concelho: Ponte de Lima</t>
  </si>
  <si>
    <t>Localização-Concelho: Viana do Castelo</t>
  </si>
  <si>
    <t>Bibliografia: AREZES, Andreia (2020) – Sepulturas escavadas na rocha no curso inferior da bacia do rio Lima. O Localização-Concelho de Viana do Castelo em perspectiva. In M. J. Barroca (Coord.), Congresso Internacional Sepulturas escavadas na rocha na Fachada Atlântica da Península Ibérica. Porto. CITCEM (no prelo). BROCHADO, Cláudio (2004) – Povoamento Tardo-romano e Altimedieval na Bacia Terminal do Rio Lima (Séculos IV a XI). Porto: Faculdade de Letras da Universidade do Porto. Tese de Mestrado.</t>
  </si>
  <si>
    <t>Bibliografia: AREZES, Andreia (2020) – Sepulturas escavadas na rocha no curso inferior da bacia do rio Lima. O Localização-Concelho de Viana do Castelo em perspectiva. In M. J. Barroca (Coord.), Congresso Internacional Sepulturas escavadas na rocha na Fachada Atlântica da Península Ibérica. Porto. CITCEM (no prelo). BARROCA, Mário Jorge (2010-2011) – Sepulturas escavadas na rocha de Entre Douro e Minho. “Portvgalia” Vol. XXXI-XXXII, p. 151. BROCHADO, Cláudio (2004) – Povoamento Tardo-romano e Altimedieval na Bacia Terminal do Rio Lima (Séculos IV a XI). Porto: Faculdade de Letras da Universidade do Porto. Tese de Mestrado.</t>
  </si>
  <si>
    <t>Localização-Concelho: Lousada</t>
  </si>
  <si>
    <t>Bibliografia: NUNES, Manuel, SOUSA, Luís e GONÇALVES, Carlos (2008) – Carta Arqueológica do Localização-Concelho de Lousada. Lousada: Município de Lousada.</t>
  </si>
  <si>
    <t>Bibliografia: AREZES, Andreia (2020) – Sepulturas escavadas na rocha no curso inferior da bacia do rio Lima. O Localização-Concelho de Viana do Castelo em perspectiva. In M. J. Barroca (Coord.), Congresso Internacional Sepulturas escavadas na rocha na Fachada Atlântica da Península Ibérica. Porto. CITCEM (no prelo). BARROCA, Mário Jorge (2010-2011) – Sepulturas escavadas na rocha de Entre Douro e Minho. “Portvgalia” Vol. XXXI-XXXII, p. 150-151.</t>
  </si>
  <si>
    <t>Localização-Concelho: Arcos de Valdevez</t>
  </si>
  <si>
    <t>Localização-Concelho: Caminha</t>
  </si>
  <si>
    <t>Localização-Concelho: Monção</t>
  </si>
  <si>
    <t>Localização-Concelho: Vila Nova de Cerveira</t>
  </si>
  <si>
    <t>Localização-Concelho: Barcelos</t>
  </si>
  <si>
    <t>Localização-Concelho: Braga</t>
  </si>
  <si>
    <t>Localização-Concelho: Cabeceiras de Basto</t>
  </si>
  <si>
    <t>Localização-Concelho: Guimarães</t>
  </si>
  <si>
    <t>Localização-Concelho: Póvoa de Lanhoso</t>
  </si>
  <si>
    <t>Bibliografia: Portal do Arqueólogo, CNS 29585 e/ou 32906. Câmara Municipal de Póvoa de Lanhoso, Informação consultada no dia 27de Novembro de 2018, disponível em: https://www.povoadelanhoso.pt/Localização-Concelho/patrimonio/sitios-arqueologicos/</t>
  </si>
  <si>
    <t>Localização-Concelho: Vieira do Minho</t>
  </si>
  <si>
    <t>Localização-Concelho: Amarante</t>
  </si>
  <si>
    <t>Bibliografia: FONTES, L.; ANDRADE, A. (2010) – Revisão do Inventário Arqueológicos do Localização-Concelho de Boticas. Relatório Final, “Trabalhos Arqueológicos da U.A.U.M., Memórias, N.º 8. Braga: Unidade de Arqueologia da Universidade do Minho. Disponível no dia 28-11-2018 em http://hdl.handle.net/1822/11043</t>
  </si>
  <si>
    <t>Localização-Concelho: Santo Tirso</t>
  </si>
  <si>
    <t>Bibliografia: MOREIRA, Álvaro Brito (2014) – Carta Arqueológica do Localização-Concelho de Santo Tirso. Das Origens do povoamento à Alta Idade Média. Santo Tirso: Câmara Municipal de Santo Tirso. BARROCA, Mário Jorge (2010-2011) – Sepulturas escavadas na rocha de Entre Douro e Minho. “Portvgalia” Vol. XXXI-XXXII, p. 166.</t>
  </si>
  <si>
    <t>Localização-Concelho: Alfândega da Fé</t>
  </si>
  <si>
    <t>Localização-Concelho: Macedo de Cavaleiros</t>
  </si>
  <si>
    <t>Bibliografia: MENDES, Carlos Alberto Santos (2005) – Carta Arqueológica do Localização-Concelho de Macedo de Cavaleiros, Campanha 1/2004. “Cadernos “Terras Quentes””, N.º 2. Macedo de Cavaleiros: Associação de Defesa do Património Arqueológico do Localização-Concelho de Macedo de Cavaleiros. Portal do Arqueólogo, CNS 1996.</t>
  </si>
  <si>
    <t>Localização-Concelho: Valença</t>
  </si>
  <si>
    <t>Localização-Concelho: Marco de Canaveses</t>
  </si>
  <si>
    <t>Bibliografia: QUEIRÓS, Eugénio (2010-2011) – As sepulturas Medievais do Localização-Concelho de Marco de Canavezes. Porto: Faculdade de Letras da Universidade do Porto. Relatório Final de Seminário de Projecto II. Consultado no dia 26 de Novembro de 2018 e disponível em: https://www.academia.edu/807507/Sepulturas_medievais_do_Marco_de_Canaveses. Portal do Arqueólogo, CNS 15578.</t>
  </si>
  <si>
    <t>Bibliografia: QUEIRÓS, Eugénio (2010-2011) – As sepulturas Medievais do Localização-Concelho de Marco de Canavezes. Porto: Faculdade de Letras da Universidade do Porto. Relatório Final de Seminário de Projecto II. Consultado no dia 26 de Novembro de 2018 e disponível em: https://www.academia.edu/807507/Sepulturas_medievais_do_Marco_de_Canaveses BARROCA, Mário Jorge (2010-2011) – Sepulturas escavadas na rocha de Entre Douro e Minho. “Portvgalia” Vol. XXXI-XXXII, p.161. Portal do Arqueólogo, CNS 2817.</t>
  </si>
  <si>
    <t>Bibliografia: QUEIRÓS, Eugénio (2010-2011) – As sepulturas Medievais do Localização-Concelho de Marco de Canavezes. Porto: Faculdade de Letras da Universidade do Porto. Relatório Final de Seminário de Projecto II. Consultado no dia 26 de Novembro de 2018 e disponível em: https://www.academia.edu/807507/Sepulturas_medievais_do_Marco_de_Canaveses BARROCA, Mário Jorge (2010-2011) – Sepulturas escavadas na rocha de Entre Douro e Minho. “Portvgalia” Vol. XXXI-XXXII, p.158.</t>
  </si>
  <si>
    <t>Bibliografia: QUEIRÓS, Eugénio (2010-2011) – As sepulturas Medievais do Localização-Concelho de Marco de Canavezes. Porto: Faculdade de Letras da Universidade do Porto. Relatório Final de Seminário de Projecto II. Consultado no dia 26 de Novembro de 2018 e disponível em: https://www.academia.edu/807507/Sepulturas_medievais_do_Marco_de_Canaveses</t>
  </si>
  <si>
    <t>Bibliografia: BARROCA, Mário Jorge (2010-2011) – Sepulturas escavadas na rocha de Entre Douro e Minho. “Portvgalia” Vol. XXXI-XXXII, p. 159. QUEIRÓS, Eugénio (2010-2011) – As sepulturas Medievais do Localização-Concelho de Marco de Canavezes. Porto: Faculdade de Letras da Universidade do Porto. Relatório Final de Seminário de Projecto II. Consultado no dia 26 de Novembro de 2018 e disponível em: https://www.academia.edu/807507/Sepulturas_medievais_do_Marco_de_Canaveses</t>
  </si>
  <si>
    <t>Bibliografia: QUEIRÓS, Eugénio (2010-2011) – As sepulturas Medievais do Localização-Concelho de Marco de Canavezes. Porto: Faculdade de Letras da Universidade do Porto. Relatório Final de Seminário de Projecto II. Consultado no dia 26 de Novembro de 2018 e disponível em: https://www.academia.edu/807507/Sepulturas_medievais_do_Marco_de_Canaveses.</t>
  </si>
  <si>
    <t>Localização-Concelho: Matosinhos</t>
  </si>
  <si>
    <t>Bibliografia: PIRES, Conceição (2012) – Contributo para o estudo do Povoamento do Localização-Concelho de Matosinhos da Pré-História ao século VIII. Porto: Faculdade de Letras da Universidade do Porto. Tese de Mestrado, p. 109.</t>
  </si>
  <si>
    <t>Localização-Concelho: Terras de Bouro</t>
  </si>
  <si>
    <t>Localização-Concelho: Penafiel</t>
  </si>
  <si>
    <t>Localização-Concelho: Murça</t>
  </si>
  <si>
    <t>Localização-Concelho: Paços de Ferreira</t>
  </si>
  <si>
    <t>Localização-Concelho: Montalegre</t>
  </si>
  <si>
    <t>Localização-Concelho: Ribeira de Pena</t>
  </si>
  <si>
    <t>Localização-Concelho: Mogadouro</t>
  </si>
  <si>
    <t>Localização-Concelho: Mirandela</t>
  </si>
  <si>
    <t>Localização-Concelho: Vinhais</t>
  </si>
  <si>
    <t>Localização-Concelho: Bragança</t>
  </si>
  <si>
    <t>Localização-Concelho: Vimioso</t>
  </si>
  <si>
    <t>Localização-Concelho: Miranda do Douro</t>
  </si>
  <si>
    <t>Localização-Concelho: Baião</t>
  </si>
  <si>
    <t>Localização-Concelho: Peso da Régua</t>
  </si>
  <si>
    <t>Bibliografia: AREZES, Andreia (2020) – Sepulturas escavadas na rocha no curso inferior da bacia do rio Lima. O Localização-Concelho de Viana do Castelo em perspectiva. In M. J. Barroca (Coord.), Congresso Internacional Sepulturas escavadas na rocha na Fachada Atlântica da Península Ibérica. Porto. CITCEM (no prelo).</t>
  </si>
  <si>
    <t>Bibliografia: ALMEIDA, Joana Filipa Tuna de (2009) – Sepulturas escavadas nas rochas no Localização-Concelho de Vila Real, “Tellus”, vol. 50, Vila Real, p.39-68. Portal do Arqueólogo, CNS 6486.</t>
  </si>
  <si>
    <t>Bibliografia: Portal do Arqueólogo, CNS 19713. FONTES, L.; ANDRADE, A. (2010) – Revisão do Inventário Arqueológicos do Localização-Concelho de Boticas. Relatório Final, “Trabalhos Arqueológicos da U.A.U.M., Memórias, N.º 8. Braga: Unidade de Arqueologia da Universidade do Minho. Disponível no dia 28-11-2018 em http://hdl.handle.net/1822/11043</t>
  </si>
  <si>
    <t>Localização-Concelho: Vila Nova de Famalicão</t>
  </si>
  <si>
    <t>Localização-Concelho: Valongo</t>
  </si>
  <si>
    <t>Localização-Concelho: Porto</t>
  </si>
  <si>
    <t>Localização-Concelho: Vila Nova de Gaia</t>
  </si>
  <si>
    <t>Localização-Concelho: Celorico de Basto</t>
  </si>
  <si>
    <t>Bibliografia: SAMPAIO, Jorge D., coord. – Carta arqueológica do Localização-Concelho de Celorico de Basto: inventário: volume I. Celorico de Basto: Câmara Municipal de Celorico de Basto, 2005. Disponível no dia 28-11-2018 em: http://www.mun-celoricodebasto.pt/download/pt/ficheiros/vol-i_carta-do-patrimonio-arqueologico.pdf Portal do Arqueólogo, CNS 20282.</t>
  </si>
  <si>
    <t>Localização-Distrito: Viseu</t>
  </si>
  <si>
    <t>Localização-Distrito: Bragança</t>
  </si>
  <si>
    <t>Localização-Distrito: Guarda</t>
  </si>
  <si>
    <t>Localização-Distrito: Vila Real</t>
  </si>
  <si>
    <t>Localização-Distrito: Braga</t>
  </si>
  <si>
    <t>Bibliografia: GONÇALVES, António A. Huet Bacelar (1992-1993), “Contribuição para o inventário arqueológico do Localização-Concelho de Sabrosa – Localização-Distrito de Vila Real”, Portvgalia, XIII-XIV, pp. 173-227.</t>
  </si>
  <si>
    <t>Bibliografia: GONÇALVES, António A. Huet Bacelar (1992-1993), “Contribuição para o inventário arqueológico do Localização-Concelho de Sabrosa – Localização-Distrito de Vila Real”, Portvgalia, XIII-XIV, pp. 173-227. Portal do Arqueólogo, CNS 4425.</t>
  </si>
  <si>
    <t>Localização-Distrito: Viana do Castelo</t>
  </si>
  <si>
    <t>Localização-Distrito: Aveiro</t>
  </si>
  <si>
    <t>Localização-Distrito: Porto</t>
  </si>
  <si>
    <t>Latitude: 41.050844º</t>
  </si>
  <si>
    <t>Longitude: -7.530763º</t>
  </si>
  <si>
    <t>Altitude: 725º</t>
  </si>
  <si>
    <t>Bibliografia: GUEDES, César (2015) A sul do Douro: percurso pelas sepulturas escavadas na rocha entre os rios Távora e Cabrum. Porto: Faculdade de Letras da Universidade do Porto, Porto. Tese de Mestrado.</t>
  </si>
  <si>
    <t>Latitude: 41.044780º</t>
  </si>
  <si>
    <t>Longitude: -7.536323º</t>
  </si>
  <si>
    <t>Altitude: 760º</t>
  </si>
  <si>
    <t>Latitude: 41.026356º</t>
  </si>
  <si>
    <t>Longitude: -7.538908º</t>
  </si>
  <si>
    <t>Altitude: 615º</t>
  </si>
  <si>
    <t>Latitude: -</t>
  </si>
  <si>
    <t>Longitude: -</t>
  </si>
  <si>
    <t>Altitude: -</t>
  </si>
  <si>
    <t>Latitude: 41.088784º</t>
  </si>
  <si>
    <t>Longitude: -7.534989º</t>
  </si>
  <si>
    <t>Altitude: 680º</t>
  </si>
  <si>
    <t>Latitude: 41.128343º</t>
  </si>
  <si>
    <t>Longitude: -7.632964º</t>
  </si>
  <si>
    <t>Altitude: 616º</t>
  </si>
  <si>
    <t>Latitude: 41.079266º</t>
  </si>
  <si>
    <t>Longitude: -7.638065º</t>
  </si>
  <si>
    <t>Altitude: 750º</t>
  </si>
  <si>
    <t>Latitude: 41.094121º</t>
  </si>
  <si>
    <t>Longitude: -7.671276º</t>
  </si>
  <si>
    <t>Altitude: 655º</t>
  </si>
  <si>
    <t>Latitude: 41.057500º</t>
  </si>
  <si>
    <t>Longitude: -7.767410º</t>
  </si>
  <si>
    <t>Altitude: 405º</t>
  </si>
  <si>
    <t>Localização-Lugar: -</t>
  </si>
  <si>
    <t>Latitude: 41.029793º</t>
  </si>
  <si>
    <t>Longitude: -7.688284º</t>
  </si>
  <si>
    <t>Altitude: 820º</t>
  </si>
  <si>
    <t>Latitude: 41.047819º</t>
  </si>
  <si>
    <t>Longitude: -7.740898º</t>
  </si>
  <si>
    <t>Altitude: 545º</t>
  </si>
  <si>
    <t>Latitude: 41.007723º</t>
  </si>
  <si>
    <t>Longitude: -7.866569º</t>
  </si>
  <si>
    <t>Altitude: 940º</t>
  </si>
  <si>
    <t>Latitude: 41.033122º</t>
  </si>
  <si>
    <t>Longitude: -7.858045º</t>
  </si>
  <si>
    <t>Altitude: 850º</t>
  </si>
  <si>
    <t>Latitude: 40.997422º</t>
  </si>
  <si>
    <t>Longitude: -7.853394º</t>
  </si>
  <si>
    <t>Altitude: 1000º</t>
  </si>
  <si>
    <t>Latitude: 41.121985º</t>
  </si>
  <si>
    <t>Longitude: -7.858018º</t>
  </si>
  <si>
    <t>Altitude: 775º</t>
  </si>
  <si>
    <t>Latitude: 41.112329º</t>
  </si>
  <si>
    <t>Longitude: -7.892213º</t>
  </si>
  <si>
    <t>Altitude: 450º</t>
  </si>
  <si>
    <t>Latitude: 41.080741º</t>
  </si>
  <si>
    <t>Longitude: -8.007195º</t>
  </si>
  <si>
    <t>Altitude: 520º</t>
  </si>
  <si>
    <t>Latitude: 41.097011º</t>
  </si>
  <si>
    <t>Longitude: -7.963227º</t>
  </si>
  <si>
    <t>Altitude: 320º</t>
  </si>
  <si>
    <t>Latitude: 41.056959º</t>
  </si>
  <si>
    <t>Longitude: -7.982253º</t>
  </si>
  <si>
    <t>Altitude: 660º</t>
  </si>
  <si>
    <t>Latitude: 41.061392º</t>
  </si>
  <si>
    <t>Longitude: -7.976293º</t>
  </si>
  <si>
    <t>Altitude: 785º</t>
  </si>
  <si>
    <t>Latitude: 41.080301º</t>
  </si>
  <si>
    <t>Longitude: -7.977464º</t>
  </si>
  <si>
    <t>Altitude: 715º</t>
  </si>
  <si>
    <t>Latitude: 41.204855º</t>
  </si>
  <si>
    <t>Longitude: -7.30369º</t>
  </si>
  <si>
    <t>Bibliografia: LOPES, Isabel Alexandra Resende Justo (2002) Contextos Materiais da Morte durante a Idade Média: as Necrópoles do Douro Superior. Porto: Faculdade de Letras da Universidade do Porto. Tese de Mestrado.</t>
  </si>
  <si>
    <t>Latitude: 41.180261º</t>
  </si>
  <si>
    <t>Longitude: -7.370931º</t>
  </si>
  <si>
    <t>Altitude: 210º</t>
  </si>
  <si>
    <t>Latitude: 41.183509º</t>
  </si>
  <si>
    <t>Longitude: -6.764085º</t>
  </si>
  <si>
    <t>Altitude: 710º</t>
  </si>
  <si>
    <t>Latitude: 41.058854º</t>
  </si>
  <si>
    <t>Longitude: -6.89844º</t>
  </si>
  <si>
    <t>Altitude: 356º</t>
  </si>
  <si>
    <t>Latitude: 41.270893º</t>
  </si>
  <si>
    <t>Longitude: -7.079315º</t>
  </si>
  <si>
    <t>Altitude: 198º</t>
  </si>
  <si>
    <t>Latitude: 41.191061º</t>
  </si>
  <si>
    <t>Longitude: -7.112590º</t>
  </si>
  <si>
    <t>Altitude: 130º</t>
  </si>
  <si>
    <t>Latitude: 41.19376º</t>
  </si>
  <si>
    <t>Longitude: -7.112737º</t>
  </si>
  <si>
    <t>Latitude: 41.223234º</t>
  </si>
  <si>
    <t>Longitude: -7.086043º</t>
  </si>
  <si>
    <t>Altitude: 266º</t>
  </si>
  <si>
    <t>Latitude: 41.209312º</t>
  </si>
  <si>
    <t>Longitude: -7.089842º</t>
  </si>
  <si>
    <t>Latitude: 41.061647º</t>
  </si>
  <si>
    <t>Longitude: -7.741722º</t>
  </si>
  <si>
    <t>Altitude: 440º</t>
  </si>
  <si>
    <t>Latitude: 41.166301º</t>
  </si>
  <si>
    <t>Longitude: -6.851625º</t>
  </si>
  <si>
    <t>Latitude: 41.168357º</t>
  </si>
  <si>
    <t>Longitude: -6.908183º</t>
  </si>
  <si>
    <t>Altitude: 621º</t>
  </si>
  <si>
    <t>Bibliografia: LOPES, Isabel Alexandra Resende Justo (2002) Contextos Materiais da Morte durante a Idade Média: as Necrópoles do Douro Superior. Porto: Faculdade de Letras da Universidade do Porto. Tese de Mestrado. Portal do Arqueólogo, CNS 3667.</t>
  </si>
  <si>
    <t>Latitude: 41.188747º</t>
  </si>
  <si>
    <t>Longitude: -7.09577º</t>
  </si>
  <si>
    <t>Altitude: 170º</t>
  </si>
  <si>
    <t>Latitude: 41.077064º</t>
  </si>
  <si>
    <t>Longitude: -7.040627º</t>
  </si>
  <si>
    <t>Altitude: 500º</t>
  </si>
  <si>
    <t>Latitude: 41.059003º</t>
  </si>
  <si>
    <t>Longitude: -7.051996º</t>
  </si>
  <si>
    <t>Altitude: 150º</t>
  </si>
  <si>
    <t>Latitude: 41.319912º</t>
  </si>
  <si>
    <t>Longitude: -7.255644º</t>
  </si>
  <si>
    <t>Altitude: 340º</t>
  </si>
  <si>
    <t>Bibliografia: LOPES, Isabel Alexandra Resende Justo (2002) Contextos Materiais da Morte durante a Idade Média: as Necrópoles do Douro Superior. Porto: Faculdade de Letras da Universidade do Porto. Tese de Mestrado. TENTE, Catarina (2017) Alta Idade Média no Vale do Tua: continuidades e mudanças entre o fim do império romano e o início da nacionalidade. in GOMES, Luís Filipe Coutinho; MARQUES, João Nuno; CARVALHO, Pedro C. (coord) Estudo histórico e etnológico do Vale do Tua: (Localização-Concelhos de Alijó, Carrazeda de Ansiães, Mirandela, Murça e Vila Flor): aproveitamento hidroelétrico do Vale do Tua. Porto: EDP, p.46.</t>
  </si>
  <si>
    <t>Latitude: 41.251517º</t>
  </si>
  <si>
    <t>Longitude: -7.127707º</t>
  </si>
  <si>
    <t>Latitude: 40.953279º</t>
  </si>
  <si>
    <t>Longitude: -7.055212º</t>
  </si>
  <si>
    <t>Altitude: 510º</t>
  </si>
  <si>
    <t>Latitude: 40.966458º</t>
  </si>
  <si>
    <t>Longitude: -7.029562º</t>
  </si>
  <si>
    <t>Altitude: 550º</t>
  </si>
  <si>
    <t>Latitude: 40.880252º</t>
  </si>
  <si>
    <t>Longitude: -6.852007º</t>
  </si>
  <si>
    <t>Altitude: 649º</t>
  </si>
  <si>
    <t>Latitude: 40.877909º</t>
  </si>
  <si>
    <t>Longitude: -6.855089º</t>
  </si>
  <si>
    <t>Altitude: 630º</t>
  </si>
  <si>
    <t>Latitude: 40.881693º</t>
  </si>
  <si>
    <t>Longitude: -6.858481º</t>
  </si>
  <si>
    <t>Altitude: 610º</t>
  </si>
  <si>
    <t>Latitude: 40.774452º</t>
  </si>
  <si>
    <t>Longitude: -6.954532º</t>
  </si>
  <si>
    <t>Latitude: 40.856380º</t>
  </si>
  <si>
    <t>Longitude: -7.015846º</t>
  </si>
  <si>
    <t>Altitude: 600º</t>
  </si>
  <si>
    <t>Latitude: 40.842229º</t>
  </si>
  <si>
    <t>Longitude: -7.056527º</t>
  </si>
  <si>
    <t>Latitude: 40.847462º</t>
  </si>
  <si>
    <t>Longitude: -7.054032º</t>
  </si>
  <si>
    <t>Latitude: 40.788420º</t>
  </si>
  <si>
    <t>Longitude: -6.825184º</t>
  </si>
  <si>
    <t>Altitude: 645º</t>
  </si>
  <si>
    <t>Latitude: 40.89703º</t>
  </si>
  <si>
    <t>Longitude: -6.918849º</t>
  </si>
  <si>
    <t>Altitude: 590º</t>
  </si>
  <si>
    <t>Latitude: 40.920461º</t>
  </si>
  <si>
    <t>Longitude: -7.045673º</t>
  </si>
  <si>
    <t>Latitude: 40.893629º</t>
  </si>
  <si>
    <t>Longitude: -6.923455º</t>
  </si>
  <si>
    <t>Latitude: 40.882042º</t>
  </si>
  <si>
    <t>Longitude: -6.870623º</t>
  </si>
  <si>
    <t>Altitude: 640º</t>
  </si>
  <si>
    <t>Latitude: 40.90212º</t>
  </si>
  <si>
    <t>Longitude: -6.920844º</t>
  </si>
  <si>
    <t>Latitude: 40.901953º</t>
  </si>
  <si>
    <t>Longitude: -6.91953º</t>
  </si>
  <si>
    <t>Latitude: 40.904112º</t>
  </si>
  <si>
    <t>Longitude: -6.897286º</t>
  </si>
  <si>
    <t>Altitude: 632º</t>
  </si>
  <si>
    <t>Latitude: 40.911615º</t>
  </si>
  <si>
    <t>Longitude: -6.867592º</t>
  </si>
  <si>
    <t>Altitude: 570º</t>
  </si>
  <si>
    <t>Latitude: 40.872793º</t>
  </si>
  <si>
    <t>Longitude: -7.063391º</t>
  </si>
  <si>
    <t>Altitude: 560º</t>
  </si>
  <si>
    <t>Latitude: 40.799421º</t>
  </si>
  <si>
    <t>Longitude: -6.905982º</t>
  </si>
  <si>
    <t>Latitude: 40.903208º</t>
  </si>
  <si>
    <t>Longitude: -7.061872º</t>
  </si>
  <si>
    <t>Latitude: 40.804766º</t>
  </si>
  <si>
    <t>Longitude: -6.875176º</t>
  </si>
  <si>
    <t>Latitude: 40.826438º</t>
  </si>
  <si>
    <t>Longitude: -6.863037º</t>
  </si>
  <si>
    <t>Altitude: 670º</t>
  </si>
  <si>
    <t>Latitude: 40.9454º</t>
  </si>
  <si>
    <t>Longitude: -7.013975º</t>
  </si>
  <si>
    <t>Altitude: 613º</t>
  </si>
  <si>
    <t>Latitude: 40.799909º</t>
  </si>
  <si>
    <t>Longitude: -6.891873º</t>
  </si>
  <si>
    <t>Altitude: 690º</t>
  </si>
  <si>
    <t>Latitude: 40.806499º</t>
  </si>
  <si>
    <t>Longitude: -6.875127º</t>
  </si>
  <si>
    <t>Latitude: 41.001865º</t>
  </si>
  <si>
    <t>Longitude: -7.104837º</t>
  </si>
  <si>
    <t>Altitude: 189º</t>
  </si>
  <si>
    <t>Latitude: 40.993889º</t>
  </si>
  <si>
    <t>Longitude: -7.183800º</t>
  </si>
  <si>
    <t>Altitude: 300º</t>
  </si>
  <si>
    <t>Latitude: 41.050335º</t>
  </si>
  <si>
    <t>Longitude: -7.297452º</t>
  </si>
  <si>
    <t>Altitude: 455º</t>
  </si>
  <si>
    <t>Latitude: 41.073654º</t>
  </si>
  <si>
    <t>Longitude: -7.262263º</t>
  </si>
  <si>
    <t>Altitude: 530º</t>
  </si>
  <si>
    <t>Latitude: 41.095779º</t>
  </si>
  <si>
    <t>Longitude: -7.292013º</t>
  </si>
  <si>
    <t>Altitude: 620º</t>
  </si>
  <si>
    <t>Latitude: 41.114722º</t>
  </si>
  <si>
    <t>Longitude: -7.288333º</t>
  </si>
  <si>
    <t>Latitude: 41.099442º</t>
  </si>
  <si>
    <t>Longitude: -7.291352º</t>
  </si>
  <si>
    <t>Latitude: 41.100641º</t>
  </si>
  <si>
    <t>Longitude: -7.290002º</t>
  </si>
  <si>
    <t>Latitude: 41.360518º</t>
  </si>
  <si>
    <t>Longitude: -7.499849º</t>
  </si>
  <si>
    <t>Altitude: 650º</t>
  </si>
  <si>
    <t>Latitude: 41.326638º</t>
  </si>
  <si>
    <t>Longitude: -7.488793º</t>
  </si>
  <si>
    <t>Altitude: 780º</t>
  </si>
  <si>
    <t>Latitude: 41.330062º</t>
  </si>
  <si>
    <t>Longitude: -7.515434º</t>
  </si>
  <si>
    <t>Latitude: 41.334011º</t>
  </si>
  <si>
    <t>Longitude: -7.54765º</t>
  </si>
  <si>
    <t>Latitude: 41.063433º</t>
  </si>
  <si>
    <t>Longitude: -7.495923º</t>
  </si>
  <si>
    <t>Altitude: 851º</t>
  </si>
  <si>
    <t>Latitude: 41.065604º</t>
  </si>
  <si>
    <t>Longitude: -7.469655º</t>
  </si>
  <si>
    <t>Localização-Lugar: --</t>
  </si>
  <si>
    <t>Latitude: 41.092821º</t>
  </si>
  <si>
    <t>Longitude: -7.387543º</t>
  </si>
  <si>
    <t>Altitude: 540º</t>
  </si>
  <si>
    <t>Latitude: 41.446882º</t>
  </si>
  <si>
    <t>Longitude: -8.127240º</t>
  </si>
  <si>
    <t>Bibliografia: MACHADO, João Nuno (2012) A Terra Medieval de Monte Longo. Das origens a 1438. Porto: Faculdade de Letras da Universidade do Porto. Tese de Mestrado. BARROCA, Mário Jorge (2010-2011) – Sepulturas escavadas na rocha de Entre Douro e Minho. “Portvgalia” Vol. XXXI-XXXII, p. 154.</t>
  </si>
  <si>
    <t>Latitude: 41.485960º</t>
  </si>
  <si>
    <t>Longitude: -8.129104º</t>
  </si>
  <si>
    <t>Altitude: 470º</t>
  </si>
  <si>
    <t>Bibliografia: MACHADO, João Nuno (2012) A Terra Medieval de Monte Longo. Das origens a 1438. Porto: Faculdade de Letras da Universidade do Porto. Tese de Mestrado.</t>
  </si>
  <si>
    <t>Latitude: 41.048874º</t>
  </si>
  <si>
    <t>Longitude: -8.002900º</t>
  </si>
  <si>
    <t>Bibliografia: RAMOS, Mafalda (2012) Para o estudo de Montemuro na Idade Média (Sécs. V-XII): Entre a serra e o curso médio do Bestança. Coimbra: Faculdade de Letras da Universidade de Coimbra. Tese de Mestrado.</t>
  </si>
  <si>
    <t>Latitude: 41.044731º</t>
  </si>
  <si>
    <t>Longitude: -8.009985º</t>
  </si>
  <si>
    <t>Altitude: 765º</t>
  </si>
  <si>
    <t>Latitude: 41.003001º</t>
  </si>
  <si>
    <t>Longitude: -7.964848º</t>
  </si>
  <si>
    <t>Altitude: 1102º</t>
  </si>
  <si>
    <t>Latitude: 41.005547º</t>
  </si>
  <si>
    <t>Longitude: -8.042781º</t>
  </si>
  <si>
    <t>Altitude: 798º</t>
  </si>
  <si>
    <t>Latitude: 41.343613º</t>
  </si>
  <si>
    <t>Longitude: -7.616025º</t>
  </si>
  <si>
    <t>Altitude: 735º</t>
  </si>
  <si>
    <t>Latitude: 41.340088º</t>
  </si>
  <si>
    <t>Longitude: -7.613185º</t>
  </si>
  <si>
    <t>Latitude: 41.33823º</t>
  </si>
  <si>
    <t>Longitude: -7.641036º</t>
  </si>
  <si>
    <t>Altitude: 825º</t>
  </si>
  <si>
    <t>Latitude: 41.340861º</t>
  </si>
  <si>
    <t>Longitude: -7.640694º</t>
  </si>
  <si>
    <t>Altitude: 830º</t>
  </si>
  <si>
    <t>Latitude: 41.296286º</t>
  </si>
  <si>
    <t>Longitude: -7.795245º</t>
  </si>
  <si>
    <t>Altitude: 548º</t>
  </si>
  <si>
    <t>Latitude: 41.329685º</t>
  </si>
  <si>
    <t>Longitude: -7.664871º</t>
  </si>
  <si>
    <t>Altitude: 730º</t>
  </si>
  <si>
    <t>Latitude: 41.327767º</t>
  </si>
  <si>
    <t>Longitude: -7.692298º</t>
  </si>
  <si>
    <t>Altitude: 635º</t>
  </si>
  <si>
    <t>Latitude: 41.328799º</t>
  </si>
  <si>
    <t>Longitude: -7.691395º</t>
  </si>
  <si>
    <t>Latitude: 41.289423º</t>
  </si>
  <si>
    <t>Longitude: -7.816204º</t>
  </si>
  <si>
    <t>Altitude: 790º</t>
  </si>
  <si>
    <t>Latitude: 41.351185º</t>
  </si>
  <si>
    <t>Longitude: -7.660176º</t>
  </si>
  <si>
    <t>Altitude: 744º</t>
  </si>
  <si>
    <t>Latitude: 41.369597º</t>
  </si>
  <si>
    <t>Longitude: -7.657255º</t>
  </si>
  <si>
    <t>Altitude: 823º</t>
  </si>
  <si>
    <t>Necrópole: Arnadelo Rodelo / Carvalhido</t>
  </si>
  <si>
    <t>Localização-Lugar: Arnadelo Rodelo/Carvalhido</t>
  </si>
  <si>
    <t>Latitude: 41.26055º</t>
  </si>
  <si>
    <t>Longitude: -7.783496º</t>
  </si>
  <si>
    <t>Altitude: 614º</t>
  </si>
  <si>
    <t>Localização-Lugar: Benagouro Mó</t>
  </si>
  <si>
    <t>Latitude: 41.368473º</t>
  </si>
  <si>
    <t>Longitude: -7.718737º</t>
  </si>
  <si>
    <t>Latitude: 41.293473º</t>
  </si>
  <si>
    <t>Longitude: -7.608202º</t>
  </si>
  <si>
    <t>Localização-Lugar: Vilar de Celas ""Touças</t>
  </si>
  <si>
    <t>Latitude: 41.298918º</t>
  </si>
  <si>
    <t>Longitude: -7.618228º</t>
  </si>
  <si>
    <t>Latitude: 41.179498º</t>
  </si>
  <si>
    <t>Longitude: -7.602657º</t>
  </si>
  <si>
    <t>Altitude: 515º</t>
  </si>
  <si>
    <t>Latitude: 41.627659º</t>
  </si>
  <si>
    <t>Longitude: -7.631764º</t>
  </si>
  <si>
    <t>Bibliografia: BATATA, C.; BORGES, N.; CORREIA, H.; SOUSA, A. (2008) Carta Arqueológica de Vila Pouca de Aguiar. Vila Pouca de Aguiar: Câmara Municipal de Vila Pouca de Aguiar/ Ozecarus, Serviços Arqueológicos, Lda.</t>
  </si>
  <si>
    <t>Necrópole: Povoação Bouça dos Pardieiros</t>
  </si>
  <si>
    <t>Latitude: 41.477249º</t>
  </si>
  <si>
    <t>Longitude: -7.709067º</t>
  </si>
  <si>
    <t>Altitude: 920º</t>
  </si>
  <si>
    <t>Latitude: 41.498788º</t>
  </si>
  <si>
    <t>Longitude: -7.690363º</t>
  </si>
  <si>
    <t>Altitude: 930º</t>
  </si>
  <si>
    <t>Bibliografia: BATATA, C.; BORGES, N.; CORREIA, H.; SOUSA, A. (2008) Carta Arqueológica de Vila Pouca de Aguiar. Vila Pouca de Aguiar: Câmara Municipal de Vila Pouca de Aguiar/ Ozecarus, Serviços Arqueológicos, Lda. Portal do Arqueólogo, CNS 5209.</t>
  </si>
  <si>
    <t>Latitude: 41.49823º</t>
  </si>
  <si>
    <t>Longitude: -7.709768º</t>
  </si>
  <si>
    <t>Altitude: 900º</t>
  </si>
  <si>
    <t>Latitude: 41.493983º</t>
  </si>
  <si>
    <t>Longitude: -7.681834º</t>
  </si>
  <si>
    <t>Latitude: 41.569108º</t>
  </si>
  <si>
    <t>Longitude: -7.605241º</t>
  </si>
  <si>
    <t>Latitude: 41.420029º</t>
  </si>
  <si>
    <t>Longitude: -7.708781º</t>
  </si>
  <si>
    <t>Latitude: 41.442398º</t>
  </si>
  <si>
    <t>Longitude: -7.663213º</t>
  </si>
  <si>
    <t>Latitude: 41.456100º</t>
  </si>
  <si>
    <t>Longitude: -7.658561º</t>
  </si>
  <si>
    <t>Latitude: 41.500042º</t>
  </si>
  <si>
    <t>Longitude: -7.614069º</t>
  </si>
  <si>
    <t>Altitude: 960º</t>
  </si>
  <si>
    <t>Latitude: 41.439342º</t>
  </si>
  <si>
    <t>Longitude: -7.622172º</t>
  </si>
  <si>
    <t>Altitude: 880º</t>
  </si>
  <si>
    <t>Latitude: 41.827498º</t>
  </si>
  <si>
    <t>Longitude: -7.338128º</t>
  </si>
  <si>
    <t>Altitude: 800º</t>
  </si>
  <si>
    <t>Latitude: 41.750068º</t>
  </si>
  <si>
    <t>Longitude: -7.536748º</t>
  </si>
  <si>
    <t>Latitude: 41.777841º</t>
  </si>
  <si>
    <t>Longitude: -7.448445º</t>
  </si>
  <si>
    <t>Altitude: 370º</t>
  </si>
  <si>
    <t>Latitude: 41.822855º</t>
  </si>
  <si>
    <t>Longitude: -7.394011º</t>
  </si>
  <si>
    <t>Altitude: 400º</t>
  </si>
  <si>
    <t>Latitude: 41.753437º</t>
  </si>
  <si>
    <t>Longitude: -7.425440º</t>
  </si>
  <si>
    <t>Altitude: 365º</t>
  </si>
  <si>
    <t>Latitude: 41.739857º</t>
  </si>
  <si>
    <t>Longitude: -7.471292º</t>
  </si>
  <si>
    <t>Altitude: 360º</t>
  </si>
  <si>
    <t>Latitude: 41.824267º</t>
  </si>
  <si>
    <t>Longitude: -7.339552º</t>
  </si>
  <si>
    <t>Latitude: 41.742006º</t>
  </si>
  <si>
    <t>Longitude: -7.338272º</t>
  </si>
  <si>
    <t>Altitude: 770º</t>
  </si>
  <si>
    <t>Latitude: 41.761533º</t>
  </si>
  <si>
    <t>Longitude: -7.316395º</t>
  </si>
  <si>
    <t>Altitude: 840º</t>
  </si>
  <si>
    <t>Latitude: 41.777761º</t>
  </si>
  <si>
    <t>Longitude: -7.29454º</t>
  </si>
  <si>
    <t>Latitude: 41.784903º</t>
  </si>
  <si>
    <t>Longitude: -7.219709º</t>
  </si>
  <si>
    <t>Latitude: 41.768766º</t>
  </si>
  <si>
    <t>Longitude: -7.247514º</t>
  </si>
  <si>
    <t>Altitude: 625º</t>
  </si>
  <si>
    <t>Latitude: 41.767779º</t>
  </si>
  <si>
    <t>Longitude: -7.248009º</t>
  </si>
  <si>
    <t>Latitude: 41.740897º</t>
  </si>
  <si>
    <t>Longitude: -7.218325º</t>
  </si>
  <si>
    <t>Latitude: 41.748229º</t>
  </si>
  <si>
    <t>Longitude: -7.200789º</t>
  </si>
  <si>
    <t>Altitude: 595º</t>
  </si>
  <si>
    <t>Latitude: 41.740621º</t>
  </si>
  <si>
    <t>Longitude: -7.200719º</t>
  </si>
  <si>
    <t>Latitude: 41.725988º</t>
  </si>
  <si>
    <t>Longitude: -7.306269º</t>
  </si>
  <si>
    <t>Latitude: 41.733882º</t>
  </si>
  <si>
    <t>Longitude: -7.302322º</t>
  </si>
  <si>
    <t>Latitude: 41.712126º</t>
  </si>
  <si>
    <t>Longitude: -7.635195º</t>
  </si>
  <si>
    <t>Latitude: 41.681721º</t>
  </si>
  <si>
    <t>Longitude: -7.572376º</t>
  </si>
  <si>
    <t>Latitude: 41.663017º</t>
  </si>
  <si>
    <t>Longitude: -7.625847º</t>
  </si>
  <si>
    <t>Latitude: 41.698863º</t>
  </si>
  <si>
    <t>Longitude: -7.540973º</t>
  </si>
  <si>
    <t>Altitude: 350º</t>
  </si>
  <si>
    <t>Latitude: 41.693656º</t>
  </si>
  <si>
    <t>Longitude: -7.555335º</t>
  </si>
  <si>
    <t>Altitude: 437º</t>
  </si>
  <si>
    <t>Latitude: 41.697239º</t>
  </si>
  <si>
    <t>Longitude: -7.535356º</t>
  </si>
  <si>
    <t>Latitude: 41.729955º</t>
  </si>
  <si>
    <t>Longitude: -7.435604º</t>
  </si>
  <si>
    <t>Altitude: 385º</t>
  </si>
  <si>
    <t>Latitude: 41.678305º</t>
  </si>
  <si>
    <t>Longitude: -7.463961º</t>
  </si>
  <si>
    <t>Latitude: 41.64853º</t>
  </si>
  <si>
    <t>Longitude: -7.452986º</t>
  </si>
  <si>
    <t>Latitude: 41.729697º</t>
  </si>
  <si>
    <t>Longitude: -7.353821º</t>
  </si>
  <si>
    <t>Latitude: 41.677901º</t>
  </si>
  <si>
    <t>Longitude: -7.268335º</t>
  </si>
  <si>
    <t>Latitude: 41.739357º</t>
  </si>
  <si>
    <t>Longitude: -7.217145º</t>
  </si>
  <si>
    <t>Latitude: 41.04733º</t>
  </si>
  <si>
    <t>Longitude: -8.046281º</t>
  </si>
  <si>
    <t>Bibliografia: Portal do Arqueólogo, CNS 34728. RAMOS, Mafalda (2012) Para o estudo de Montemuro na Idade Média (Sécs. V-XII): Entre a serra e o curso médio do Bestança. Coimbra: Faculdade de Letras da Universidade de Coimbra. Tese de Mestrado.</t>
  </si>
  <si>
    <t>Latitude: 41.073468º</t>
  </si>
  <si>
    <t>Longitude: -8.112326º</t>
  </si>
  <si>
    <t>Altitude: 295º</t>
  </si>
  <si>
    <t>Bibliografia: VASCONCELLOS, José de Leite de (1903) A freguezia de S. Christovam de Nogueira (Localização-Concelho de Sinfães), “O Arqueólogo Português”, Lisboa. 1ª série, Vol. 8, p. 58-72. Portal do Arqueoólogo, CNS 1572.</t>
  </si>
  <si>
    <t>Latitude: 41.019186º</t>
  </si>
  <si>
    <t>Longitude: -8.101093º</t>
  </si>
  <si>
    <t>Altitude: 1100º</t>
  </si>
  <si>
    <t>Latitude: 41.540937º</t>
  </si>
  <si>
    <t>Longitude: -7.588213º</t>
  </si>
  <si>
    <t>Latitude: 41.938976º</t>
  </si>
  <si>
    <t>Longitude: -8.560006º</t>
  </si>
  <si>
    <t>Latitude: 41.047576º</t>
  </si>
  <si>
    <t>Longitude: -8.278178º</t>
  </si>
  <si>
    <t>Altitude: 250º</t>
  </si>
  <si>
    <t>Bibliografia: SILVA, Eduardo Jorge Lopes da, ROCHA, Manuel Joaquim Moreira da, LOUREIRO, Olímpia Maria da Cunha e MONTEIRO, Carla Isabel da Silva Nunes (1996) Carta arqueológica do Localização-Concelho de Castelo de Paiva. Porto: Universidade Portucalense.</t>
  </si>
  <si>
    <t>Localização-Lugar: Eira D`Ana</t>
  </si>
  <si>
    <t>Latitude: 41.535538º</t>
  </si>
  <si>
    <t>Longitude: -8.737212º</t>
  </si>
  <si>
    <t>Altitude: 50º</t>
  </si>
  <si>
    <t>Latitude: 41.780657º</t>
  </si>
  <si>
    <t>Longitude: -8.666229º</t>
  </si>
  <si>
    <t>Altitude: 388º</t>
  </si>
  <si>
    <t>Latitude: 41.769746º</t>
  </si>
  <si>
    <t>Longitude: -8.650264º</t>
  </si>
  <si>
    <t>Altitude: 40º</t>
  </si>
  <si>
    <t>Latitude: 41.705799º</t>
  </si>
  <si>
    <t>Longitude: -8.851358º</t>
  </si>
  <si>
    <t>Altitude: 20º</t>
  </si>
  <si>
    <t>Necrópole: Cardielos Localização-Lugar do Padrão</t>
  </si>
  <si>
    <t>Latitude: 41.713223º</t>
  </si>
  <si>
    <t>Longitude: -8.741904º</t>
  </si>
  <si>
    <t>Altitude: 22º</t>
  </si>
  <si>
    <t>Latitude: 41.742790º</t>
  </si>
  <si>
    <t>Longitude: -8.603970º</t>
  </si>
  <si>
    <t>Altitude: 60º</t>
  </si>
  <si>
    <t>Latitude: 41.763611º</t>
  </si>
  <si>
    <t>Longitude: -8.756667º</t>
  </si>
  <si>
    <t>Altitude: 260º</t>
  </si>
  <si>
    <t>Latitude: 41.772954º</t>
  </si>
  <si>
    <t>Longitude: -8.743300º</t>
  </si>
  <si>
    <t>Altitude: 280º</t>
  </si>
  <si>
    <t>Necrópole: São Gil Castelhão</t>
  </si>
  <si>
    <t>Latitude: 41.725346º</t>
  </si>
  <si>
    <t>Longitude: -8.793523º</t>
  </si>
  <si>
    <t>Altitude: 44º</t>
  </si>
  <si>
    <t>Latitude: 41.793521º</t>
  </si>
  <si>
    <t>Longitude: -8.561427º</t>
  </si>
  <si>
    <t>Altitude: 145º</t>
  </si>
  <si>
    <t>Latitude: 41.797251º</t>
  </si>
  <si>
    <t>Longitude: -8.525357º</t>
  </si>
  <si>
    <t>Altitude: 115º</t>
  </si>
  <si>
    <t>Bibliografia: LEMOS, Francisco Sande e NUNES, Henrique Barreto (1985) Duas sepulturas medievais de Ponte de Lima. “Cadernos de arqueologia”, Série II, Vol. 2. Braga: Unidade de Arqueologia da Universidade do Minho Museu D. Diogo de Sousa, pp. 249-252. BARROCA, Mário Jorge (2010-2011) – Sepulturas escavadas na rocha de Entre Douro e Minho. “Portvgalia” Vol. XXXI-XXXII, p. 115-182.</t>
  </si>
  <si>
    <t>Latitude: 41.792573º</t>
  </si>
  <si>
    <t>Longitude: -8.524366º</t>
  </si>
  <si>
    <t>Latitude: 41.797485º</t>
  </si>
  <si>
    <t>Longitude: -8.560731º</t>
  </si>
  <si>
    <t>Bibliografia: LEMOS, Francisco Sande e NUNES, Henrique Barreto (1985) Duas sepulturas medievais de Ponte de Lima. “Cadernos de arqueologia”, Série II, Vol. 2. Braga: Unidade de Arqueologia da Universidade do Minho Museu D. Diogo de Sousa, pp. 249-252. Portal do Arqueólogo, CNS 1181.</t>
  </si>
  <si>
    <t>Latitude: 41.259715º</t>
  </si>
  <si>
    <t>Longitude: -8.282473º</t>
  </si>
  <si>
    <t>Altitude: 240º</t>
  </si>
  <si>
    <t>Bibliografia: NUNES, Manuel, SOUSA, Luís e GONÇALVES, Carlos (2006) Sepulturas medievais escavadas na rocha no Localização-Concelho de Lousada: o cemitério rupestre do Irmeiro (Boim). “Oppidum” N.º 1, Lousada, p.47-67.</t>
  </si>
  <si>
    <t>Latitude: 41.302308º</t>
  </si>
  <si>
    <t>Longitude: -8.244643º</t>
  </si>
  <si>
    <t>Altitude: 233º</t>
  </si>
  <si>
    <t>Latitude: 41.302698º</t>
  </si>
  <si>
    <t>Longitude: -8.249028º</t>
  </si>
  <si>
    <t>Latitude: 41.290673º</t>
  </si>
  <si>
    <t>Longitude: -8.210215º</t>
  </si>
  <si>
    <t>Bibliografia: NUNES, Manuel, SOUSA, Luís e GONÇALVES, Carlos (2006) Sepulturas medievais escavadas na rocha no Localização-Concelho de Lousada: o cemitério rupestre do Irmeiro (Boim). “Oppidum” N.º 1, Lousada, p.47-67. BARROCA, Mário Jorge (2010-2011) – Sepulturas escavadas na rocha de Entre Douro e Minho. “Portvgalia” Vol. XXXI-XXXII, p. 158.</t>
  </si>
  <si>
    <t>Necrópole: Moutadas Pias</t>
  </si>
  <si>
    <t>Latitude: 41.271056º</t>
  </si>
  <si>
    <t>Longitude: -8.269250º</t>
  </si>
  <si>
    <t>Altitude: 225º</t>
  </si>
  <si>
    <t>Latitude: 41.780382º</t>
  </si>
  <si>
    <t>Longitude: -8.605844º</t>
  </si>
  <si>
    <t>Altitude: 235º</t>
  </si>
  <si>
    <t>Localização-Lugar: Monte da Agrichousa Espilrrada</t>
  </si>
  <si>
    <t>Latitude: 41.771667º</t>
  </si>
  <si>
    <t>Longitude: -8.835278º</t>
  </si>
  <si>
    <t>Altitude: 220º</t>
  </si>
  <si>
    <t>Localização-Freguesia: ?</t>
  </si>
  <si>
    <t>Latitude: 41.616389º</t>
  </si>
  <si>
    <t>Longitude: -8.801062º</t>
  </si>
  <si>
    <t>Altitude: 45º</t>
  </si>
  <si>
    <t>Latitude: 41.747347º</t>
  </si>
  <si>
    <t>Longitude: -8.863765º</t>
  </si>
  <si>
    <t>Latitude: 41.708705º</t>
  </si>
  <si>
    <t>Longitude: -8.664766º</t>
  </si>
  <si>
    <t>Altitude: 35º</t>
  </si>
  <si>
    <t>Latitude: 41.718589º</t>
  </si>
  <si>
    <t>Longitude: -8.781831º</t>
  </si>
  <si>
    <t>Latitude: 41.901063º</t>
  </si>
  <si>
    <t>Longitude: -8.434404º</t>
  </si>
  <si>
    <t>Altitude: 80º</t>
  </si>
  <si>
    <t>Necrópole: Cardal Quinta do Outeiro</t>
  </si>
  <si>
    <t>Latitude: 41.874180º</t>
  </si>
  <si>
    <t>Longitude: -8.263726º</t>
  </si>
  <si>
    <t>Altitude: 310º</t>
  </si>
  <si>
    <t>Latitude: 41.896259º</t>
  </si>
  <si>
    <t>Longitude: -8.807796º</t>
  </si>
  <si>
    <t>Altitude: 155º</t>
  </si>
  <si>
    <t>Latitude: 41.989786º</t>
  </si>
  <si>
    <t>Longitude: -8.525739º</t>
  </si>
  <si>
    <t>Necrópole: Capela de São Roque Cortes</t>
  </si>
  <si>
    <t>Latitude: 41.936759º</t>
  </si>
  <si>
    <t>Longitude: -8.742457º</t>
  </si>
  <si>
    <t>Latitude: 41.452683º</t>
  </si>
  <si>
    <t>Longitude: -8.575928º</t>
  </si>
  <si>
    <t>Altitude: 165º</t>
  </si>
  <si>
    <t>Latitude: 41.450313º</t>
  </si>
  <si>
    <t>Longitude: -8.60583º</t>
  </si>
  <si>
    <t>Altitude: 180º</t>
  </si>
  <si>
    <t>Latitude: 41.508413º</t>
  </si>
  <si>
    <t>Longitude: -8.411401º</t>
  </si>
  <si>
    <t>Latitude: 41.520006º</t>
  </si>
  <si>
    <t>Longitude: -8.506903º</t>
  </si>
  <si>
    <t>Altitude: 200º</t>
  </si>
  <si>
    <t>Latitude: 41.572748º</t>
  </si>
  <si>
    <t>Longitude: -8.034080º</t>
  </si>
  <si>
    <t>Latitude: 41.509750º</t>
  </si>
  <si>
    <t>Longitude: -8.028278º</t>
  </si>
  <si>
    <t>Bibliografia: BARROCA, Mário Jorge (2010-2011) – Sepulturas escavadas na rocha de Entre Douro e Minho. “Portvgalia” Vol. XXXI-XXXII, p. 153. QUEIROGA, Francisco; REBANDA, Nelson (s/d) Carta Arqueológica de Cabeceiras de Basto. Câmara Municipal de Cabeceiras de Basto. Disponível no dia 21/11/2018 em: http://cartaarqueologica.cabeceirasdebasto.pt/sitios/03.04.07.08.html</t>
  </si>
  <si>
    <t>Latitude: 41.516750º</t>
  </si>
  <si>
    <t>Longitude: -7.992889º</t>
  </si>
  <si>
    <t>Latitude: 41.506412º</t>
  </si>
  <si>
    <t>Longitude: -7.914251º</t>
  </si>
  <si>
    <t>Altitude: 330º</t>
  </si>
  <si>
    <t>Bibliografia: QUEIROGA, Francisco; REBANDA, Nelson (s/d) Carta Arqueológica de Cabeceiras de Basto. Câmara Municipal de Cabeceiras de Basto. Disponível no dia 21/11/2018 em: http://cartaarqueologica.cabeceirasdebasto.pt/sitios/03.04.07.08.html</t>
  </si>
  <si>
    <t>Latitude: 41.403090º</t>
  </si>
  <si>
    <t>Longitude: -8.143019º</t>
  </si>
  <si>
    <t>Altitude: 490º</t>
  </si>
  <si>
    <t>Latitude: 41.415266º</t>
  </si>
  <si>
    <t>Longitude: -8.169005º</t>
  </si>
  <si>
    <t>Latitude: 41.496275º</t>
  </si>
  <si>
    <t>Longitude: -8.216954º</t>
  </si>
  <si>
    <t>Altitude: 569º</t>
  </si>
  <si>
    <t>Latitude: 41.382697º</t>
  </si>
  <si>
    <t>Longitude: -8.324998º</t>
  </si>
  <si>
    <t>Altitude: 215º</t>
  </si>
  <si>
    <t>Latitude: 41.483793º</t>
  </si>
  <si>
    <t>Longitude: -8.259323º</t>
  </si>
  <si>
    <t>Altitude: 285º</t>
  </si>
  <si>
    <t>Localização-Lugar: Monte dos Pedrados Caixão</t>
  </si>
  <si>
    <t>Latitude: 41.39028º</t>
  </si>
  <si>
    <t>Longitude: -8.36328º</t>
  </si>
  <si>
    <t>Altitude: 140º</t>
  </si>
  <si>
    <t>Localização-Freguesia: Briteiros, São Salvador</t>
  </si>
  <si>
    <t>Latitude: 41.521674º</t>
  </si>
  <si>
    <t>Longitude: -8.322606º</t>
  </si>
  <si>
    <t>Altitude: 160º</t>
  </si>
  <si>
    <t>Bibliografia: FAURE, Francisco (2012) Relatório da Carta Arqueológica de Guimarães. Plano Director Municipal (PDM). Guimarães: Câmara Municipal de Guimarães, disponível para consulta no dia 26 de Novembro de 2018 em: https://www.cm-guimaraes.pt/uploads/document/file/9674/n__Relat_rio_da_Carta_Arqueol_gica.pdf Portal do Arqueólogo, CNS 4765.</t>
  </si>
  <si>
    <t>Latitude: 41.448851º</t>
  </si>
  <si>
    <t>Longitude: -8.389978º</t>
  </si>
  <si>
    <t>Bibliografia: FAURE, Francisco (2012) Relatório da Carta Arqueológica de Guimarães. Plano Director Municipal (PDM). Guimarães: Câmara Municipal de Guimarães, disponível para consulta no dia 26 de Novembro de 2018 em: https://www.cm-guimaraes.pt/uploads/document/file/9674/n__Relat_rio_da_Carta_Arqueol_gica.pdf</t>
  </si>
  <si>
    <t>Latitude: 41.539096º</t>
  </si>
  <si>
    <t>Longitude: -8.241953º</t>
  </si>
  <si>
    <t>Altitude: 190º</t>
  </si>
  <si>
    <t>Necrópole: Capela de São Mamede Monte Penafiel de Soaz</t>
  </si>
  <si>
    <t>Latitude: 41.626988º</t>
  </si>
  <si>
    <t>Longitude: -8.245406º</t>
  </si>
  <si>
    <t>Altitude: 700º</t>
  </si>
  <si>
    <t>Latitude: 41.682282º</t>
  </si>
  <si>
    <t>Longitude: -8.038245º</t>
  </si>
  <si>
    <t>Bibliografia: BARROCA, Mário Jorge (2010-2011) – Sepulturas escavadas na rocha de Entre Douro e Minho. “Portvgalia” Vol. XXXI-XXXII, pp. 155-156. FONTES, L.; RORIZ, A. (2012) Inventário de Sítios e Achados Arqueológicos do Localização-Concelho de Vieira do Minho, “Trabalhos Arqueológicos da U.A.U.M., Memórias, N.º 22. Braga: Unidade de Arqueologia da Universidade do Minho. Disponível no dia 27-11-2018 em http://hdl.handle.net/1822/16878</t>
  </si>
  <si>
    <t>Bibliografia: VALDEZ, Joana (2008) Périplo pelo Património Arqueológico de Amarante: Resultados de um projecto de investigação. II Congresso Histórico de Amarante. Disponível no dia 27-11-2018 em: https://www.researchgate.net/publication/261135210 BARROCA, Mário Jorge (2010-2011) – Sepulturas escavadas na rocha de Entre Douro e Minho. “Portvgalia” Vol. XXXI-XXXII, p. 156.</t>
  </si>
  <si>
    <t>Latitude: 41.257851º</t>
  </si>
  <si>
    <t>Longitude: -8.067573º</t>
  </si>
  <si>
    <t>Latitude: 41.227692º</t>
  </si>
  <si>
    <t>Longitude: -8.096348º</t>
  </si>
  <si>
    <t>Latitude: 41.229278º</t>
  </si>
  <si>
    <t>Longitude: -7.979319º</t>
  </si>
  <si>
    <t>Altitude: 720º</t>
  </si>
  <si>
    <t>Bibliografia: VALDEZ, Joana (2008) Périplo pelo Património Arqueológico de Amarante: Resultados de um projecto de investigação. II Congresso Histórico de Amarante. Disponível no dia 27-11-2018 em: https://www.researchgate.net/publication/261135210 Portal do Arqueólogo, CNS, 22402.</t>
  </si>
  <si>
    <t>Bibliografia: VALDEZ, Joana (2008) Périplo pelo Património Arqueológico de Amarante: Resultados de um projecto de investigação. II Congresso Histórico de Amarante. Disponível no dia 27-11-2018 em: https://www.researchgate.net/publication/261135210</t>
  </si>
  <si>
    <t>Latitude: 41.236629º</t>
  </si>
  <si>
    <t>Longitude: -8.094769º</t>
  </si>
  <si>
    <t>Altitude: 375º</t>
  </si>
  <si>
    <t>Bibliografia: BARROCA, Mário Jorge (1990) – As Sepulturas Rupestres de Salvador do Monte (Amarante). “Entremuros”, Vol. 1, Amarante, pp. 31-36. VALDEZ, Joana (2008) Périplo pelo Património Arqueológico de Amarante: Resultados de um projecto de investigação. II Congresso Histórico de Amarante. Disponível no dia 27-11-2018 em: https://www.researchgate.net/publication/261135210</t>
  </si>
  <si>
    <t>Latitude: 41.270951º</t>
  </si>
  <si>
    <t>Longitude: -8.061645º</t>
  </si>
  <si>
    <t>Latitude: 41.684037º</t>
  </si>
  <si>
    <t>Longitude: -7.768635º</t>
  </si>
  <si>
    <t>Altitude: 965º</t>
  </si>
  <si>
    <t>Latitude: 41.338098º</t>
  </si>
  <si>
    <t>Longitude: -8.456280º</t>
  </si>
  <si>
    <t>Altitude: 168º</t>
  </si>
  <si>
    <t>Latitude: 41.290808º</t>
  </si>
  <si>
    <t>Longitude: -6.968809º</t>
  </si>
  <si>
    <t>Altitude: 425º</t>
  </si>
  <si>
    <t>Bibliografia: Câmara Municipal de Alfândega da Fé (2015) – Carta do Património Plano Director Municipal (PDM) Alfândega da Fé: Câmara Municipal de Alfândega da Fé, disponível para consulta no dia 30 de Novembro de 2018 em: https://www.cm-alfandegadafe.pt/uploads/document/file/2817/Patrimonio_Arquitet_nico_e_Arqueol_gico.pdf Portal do Arqueólogo, CNS 1967.</t>
  </si>
  <si>
    <t>Latitude: 41.294364º</t>
  </si>
  <si>
    <t>Longitude: -6.978232º</t>
  </si>
  <si>
    <t>Altitude: 480º</t>
  </si>
  <si>
    <t>Bibliografia: Câmara Municipal de Alfândega da Fé (2015) – Carta do Património Plano Director Municipal (PDM) Alfândega da Fé: Câmara Municipal de Alfândega da Fé, disponível para consulta no dia 30 de Novembro de 2018 em: https://www.cm-alfandegadafe.pt/uploads/document/file/2817/Patrimonio_Arquitet_nico_e_Arqueol_gico.pdf Portal do Arqueólogo, CNS 15326.</t>
  </si>
  <si>
    <t>Latitude: 41.610113º</t>
  </si>
  <si>
    <t>Longitude: -7.013414º</t>
  </si>
  <si>
    <t>Latitude: 41.474278º</t>
  </si>
  <si>
    <t>Longitude: -6.856115º</t>
  </si>
  <si>
    <t>Altitude: 495º</t>
  </si>
  <si>
    <t>Latitude: 41.481189º</t>
  </si>
  <si>
    <t>Longitude: -6.912131º</t>
  </si>
  <si>
    <t>Latitude: 41.987444º</t>
  </si>
  <si>
    <t>Longitude: -8.585654º</t>
  </si>
  <si>
    <t>Altitude: 290º</t>
  </si>
  <si>
    <t>Latitude: 41.955413º</t>
  </si>
  <si>
    <t>Longitude: -8.665031º</t>
  </si>
  <si>
    <t>Altitude: 110º</t>
  </si>
  <si>
    <t>Latitude: 41.196009º</t>
  </si>
  <si>
    <t>Longitude: -8.215572º</t>
  </si>
  <si>
    <t>Altitude: 415º</t>
  </si>
  <si>
    <t>Latitude: 41.068460º</t>
  </si>
  <si>
    <t>Longitude: -8.269303º</t>
  </si>
  <si>
    <t>Latitude: 41.082154º</t>
  </si>
  <si>
    <t>Longitude: -8.240749º</t>
  </si>
  <si>
    <t>Latitude: 41.161850º</t>
  </si>
  <si>
    <t>Longitude: -8.179336º</t>
  </si>
  <si>
    <t>Latitude: 41.217831º</t>
  </si>
  <si>
    <t>Longitude: -8.086869º</t>
  </si>
  <si>
    <t>Latitude: 41.172186º</t>
  </si>
  <si>
    <t>Longitude: -8.163829º</t>
  </si>
  <si>
    <t>Latitude: 41.170079º</t>
  </si>
  <si>
    <t>Longitude: -8.167985º</t>
  </si>
  <si>
    <t>Latitude: 41.212692º</t>
  </si>
  <si>
    <t>Longitude: -8.069661º</t>
  </si>
  <si>
    <t>Latitude: 41.274951º</t>
  </si>
  <si>
    <t>Longitude: -8.157063º</t>
  </si>
  <si>
    <t>Bibliografia: BAILARIM, Susana (2002) Relatório Preliminar das escavações na Igreja/Mosteiro de Mancelos Amarante. Relatório policopiado, disponível para consulta no dia 07-12-2018 no Portal do Arqueólogo.</t>
  </si>
  <si>
    <t>Latitude: 41.154301º</t>
  </si>
  <si>
    <t>Longitude: -8.071951º</t>
  </si>
  <si>
    <t>Latitude: 41.168886º</t>
  </si>
  <si>
    <t>Longitude: -8.078089º</t>
  </si>
  <si>
    <t>Latitude: 41.166699º</t>
  </si>
  <si>
    <t>Longitude: -8.106992º</t>
  </si>
  <si>
    <t>Altitude: 353º</t>
  </si>
  <si>
    <t>Latitude: 41.156744º</t>
  </si>
  <si>
    <t>Longitude: -8.074285º</t>
  </si>
  <si>
    <t>Latitude: 41.160776º</t>
  </si>
  <si>
    <t>Longitude: -8.065558º</t>
  </si>
  <si>
    <t>Latitude: 41.160563º</t>
  </si>
  <si>
    <t>Longitude: -8.096980º</t>
  </si>
  <si>
    <t>Latitude: 41.180800º</t>
  </si>
  <si>
    <t>Longitude: -8.093075º</t>
  </si>
  <si>
    <t>Altitude: 410º</t>
  </si>
  <si>
    <t>Latitude: 41.175897º</t>
  </si>
  <si>
    <t>Longitude: -8.057104º</t>
  </si>
  <si>
    <t>Latitude: 41.165153º</t>
  </si>
  <si>
    <t>Longitude: -8.146418º</t>
  </si>
  <si>
    <t>Altitude: 335º</t>
  </si>
  <si>
    <t>Latitude: 41.163840º</t>
  </si>
  <si>
    <t>Longitude: -8.146742º</t>
  </si>
  <si>
    <t>Altitude: 325º</t>
  </si>
  <si>
    <t>Latitude: 41.164597º</t>
  </si>
  <si>
    <t>Longitude: -8.147775º</t>
  </si>
  <si>
    <t>Latitude: 41.164776º</t>
  </si>
  <si>
    <t>Longitude: -8.147056º</t>
  </si>
  <si>
    <t>Latitude: 41.183369º</t>
  </si>
  <si>
    <t>Longitude: -8.210139º</t>
  </si>
  <si>
    <t>Altitude: 315º</t>
  </si>
  <si>
    <t>Latitude: 41.229233º</t>
  </si>
  <si>
    <t>Longitude: -8.711573º</t>
  </si>
  <si>
    <t>Altitude: 30º</t>
  </si>
  <si>
    <t>Bibliografia: BENCANTEL, Diana Ornelas (2009) Sarcófagos e sepulturas medievais (Maia e Matosinhos): análise tipológica e cronológica. “Revista Portuguesa de Arqueologia”. Vol. 12, N.º2, pp. 233-236. BARROCA, Mário Jorge (2010-2011) – Sepulturas escavadas na rocha de Entre Douro e Minho. “Portvgalia” Vol. XXXI-XXXII, pp. 161-162.</t>
  </si>
  <si>
    <t>Latitude: 41.713158º</t>
  </si>
  <si>
    <t>Longitude: -8.146572º</t>
  </si>
  <si>
    <t>Bibliografia: SIPA Sistema de Informação para o Património Arquitectónico. N.º de IPA.00002629. Disponível para consulta no dia 11 de Dezembro de 2018 em: http://www.monumentos.gov.pt/Site/APP_PagesUser/SIPA.aspx?id=2629</t>
  </si>
  <si>
    <t>Latitude: 41.642273º</t>
  </si>
  <si>
    <t>Longitude: -8.641182º</t>
  </si>
  <si>
    <t>Altitude: 105º</t>
  </si>
  <si>
    <t>Latitude: 41.199596º</t>
  </si>
  <si>
    <t>Longitude: -8.298352º</t>
  </si>
  <si>
    <t>Altitude: 234º</t>
  </si>
  <si>
    <t>Bibliografia: SANTOS, Maria José Ferreira dos (2005) A Terra de Penafiel na Idade Média. Estratégias de Ocupação do Território (875-1308). “Cadernos do Museu”, vol. 10, Penafiel, Museu Municipal de Penafiel. BARROCA, Mário Jorge (2010-2011) – Sepulturas escavadas na rocha de Entre Douro e Minho. “Portvgalia” Vol. XXXI-XXXII, p.164.</t>
  </si>
  <si>
    <t>Latitude: 41.201364º</t>
  </si>
  <si>
    <t>Longitude: -8.252339º</t>
  </si>
  <si>
    <t>Altitude: 430º</t>
  </si>
  <si>
    <t>Bibliografia: SANTOS, Maria José Ferreira dos (2005) A Terra de Penafiel na Idade Média. Estratégias de Ocupação do Território (875-1308). “Cadernos do Museu”, vol. 10, Penafiel, Museu Municipal de Penafiel. BARROCA, Mário Jorge (2010-2011) – Sepulturas escavadas na rocha de Entre Douro e Minho. “Portvgalia” Vol. XXXI-XXXII, p.165.</t>
  </si>
  <si>
    <t>Latitude: 41.211389º</t>
  </si>
  <si>
    <t>Longitude: -8.267500º</t>
  </si>
  <si>
    <t>Bibliografia: SANTOS, Maria José Ferreira dos (2005) A Terra de Penafiel na Idade Média. Estratégias de Ocupação do Território (875-1308). “Cadernos do Museu”, vol. 10, Penafiel, Museu Municipal de Penafiel. BARROCA, Mário Jorge (2010-2011) – Sepulturas escavadas na rocha de Entre Douro e Minho. “Portvgalia” Vol. XXXI-XXXII, pp.163-164.</t>
  </si>
  <si>
    <t>Necrópole: Quintã Capela de Santa Catarina</t>
  </si>
  <si>
    <t>Latitude: 41.143297º</t>
  </si>
  <si>
    <t>Longitude: -8.262847º</t>
  </si>
  <si>
    <t>Bibliografia: SANTOS, Maria José Ferreira dos (2005) A Terra de Penafiel na Idade Média. Estratégias de Ocupação do Território (875-1308). “Cadernos do Museu”, vol. 10, Penafiel, Museu Municipal de Penafiel. BARROCA, Mário Jorge (2010-2011) – Sepulturas escavadas na rocha de Entre Douro e Minho. “Portvgalia” Vol. XXXI-XXXII, p. 164.</t>
  </si>
  <si>
    <t>Latitude: 41.149722º</t>
  </si>
  <si>
    <t>Longitude: -8.270278º</t>
  </si>
  <si>
    <t>Bibliografia: SANTOS, Maria José Ferreira dos (2005) A Terra de Penafiel na Idade Média. Estratégias de Ocupação do Território (875-1308). “Cadernos do Museu”, vol. 10, Penafiel, Museu Municipal de Penafiel.</t>
  </si>
  <si>
    <t>Necrópole: Fonte Carreira Bocal</t>
  </si>
  <si>
    <t>Latitude: 43.131111º</t>
  </si>
  <si>
    <t>Longitude: -8.286389º</t>
  </si>
  <si>
    <t>Altitude: 207º</t>
  </si>
  <si>
    <t>Bibliografia: SANTOS, Maria José Ferreira dos (2005) A Terra de Penafiel na Idade Média. Estratégias de Ocupação do Território (875-1308). “Cadernos do Museu”, vol. 10, Penafiel, Museu Municipal de Penafiel. BARROCA, Mário Jorge (2010-2011) – Sepulturas escavadas na rocha de Entre Douro e Minho. “Portvgalia” Vol. XXXI-XXXII, p. 163.</t>
  </si>
  <si>
    <t>Latitude: 41.126944º</t>
  </si>
  <si>
    <t>Longitude: -8.281111º</t>
  </si>
  <si>
    <t>Altitude: 253º</t>
  </si>
  <si>
    <t>Bibliografia: BARROCA, Mário Jorge (2010-2011) – Sepulturas escavadas na rocha de Entre Douro e Minho. “Portvgalia” Vol. XXXI-XXXII, p. 164. SANTOS, Maria José Ferreira dos (2005) A Terra de Penafiel na Idade Média. Estratégias de Ocupação do Território (875-1308). “Cadernos do Museu”, vol. 10, Penafiel, Museu Municipal de Penafiel.</t>
  </si>
  <si>
    <t>Latitude: 41.101389º</t>
  </si>
  <si>
    <t>Longitude: -8.297222º</t>
  </si>
  <si>
    <t>Altitude: 195º</t>
  </si>
  <si>
    <t>Latitude: 41.085465º</t>
  </si>
  <si>
    <t>Longitude: -8.299176º</t>
  </si>
  <si>
    <t>Altitude: 186º</t>
  </si>
  <si>
    <t>Latitude: 41.412325º</t>
  </si>
  <si>
    <t>Longitude: -7.498019º</t>
  </si>
  <si>
    <t>Altitude: 713º</t>
  </si>
  <si>
    <t>Latitude: 41.264855º</t>
  </si>
  <si>
    <t>Longitude: -8.343683º</t>
  </si>
  <si>
    <t>Latitude: 41.777577º</t>
  </si>
  <si>
    <t>Longitude: -7.658850º</t>
  </si>
  <si>
    <t>Latitude: 41.751477º</t>
  </si>
  <si>
    <t>Longitude: -7.820367º</t>
  </si>
  <si>
    <t>Altitude: 870º</t>
  </si>
  <si>
    <t>Latitude: 41.771556º</t>
  </si>
  <si>
    <t>Longitude: -7.778203º</t>
  </si>
  <si>
    <t>Altitude: 885º</t>
  </si>
  <si>
    <t>Bibliografia: Portal do Arqueólogo, CNS 32312. BARREIROS, Fernando Braga (1920) Materiais para a arqueologia do Localização-Concelho de Montalegre. “O Arqueólogo Português”. 1ª Série N.º 24. Lisboa:Museu Nacional de Arqueologia, pp. 77-78.</t>
  </si>
  <si>
    <t>Latitude: 41.766981º</t>
  </si>
  <si>
    <t>Longitude: -7.808221º</t>
  </si>
  <si>
    <t>Altitude: 955º</t>
  </si>
  <si>
    <t>Bibliografia: Portal do Arqueólogo, CNS 32312. BARREIROS, Fernando Braga (1920) Materiais para a arqueologia do Localização-Concelho de Montalegre. “O Arqueólogo Português”. 1ª Série N.º 24. Lisboa:Museu Nacional de Arqueologia, p. 80.</t>
  </si>
  <si>
    <t>Localização-Lugar: Peireses Outeiro do Rocho</t>
  </si>
  <si>
    <t>Bibliografia: BARREIROS, Fernando Braga (1920) Materiais para a arqueologia do Localização-Concelho de Montalegre. “O Arqueólogo Português”. 1ª Série N.º 24. Lisboa:Museu Nacional de Arqueologia, p. 80.</t>
  </si>
  <si>
    <t>Latitude: 41.813396º</t>
  </si>
  <si>
    <t>Longitude: -7.649881º</t>
  </si>
  <si>
    <t>Altitude: 995º</t>
  </si>
  <si>
    <t>Bibliografia: BARREIROS, Fernando Braga (1920) Materiais para a arqueologia do Localização-Concelho de Montalegre. “O Arqueólogo Português”. 1ª Série N.º 24. Lisboa:Museu Nacional de Arqueologia, p. 67. Portal do Arqueólogo, CNS 3204.</t>
  </si>
  <si>
    <t>Latitude: 41.855236º</t>
  </si>
  <si>
    <t>Longitude: -7.633787º</t>
  </si>
  <si>
    <t>Latitude: 41.841863º</t>
  </si>
  <si>
    <t>Longitude: -7.805845º</t>
  </si>
  <si>
    <t>Altitude: 1035º</t>
  </si>
  <si>
    <t>Latitude: 41.827293º</t>
  </si>
  <si>
    <t>Longitude: -7.824625º</t>
  </si>
  <si>
    <t>Altitude: 970º</t>
  </si>
  <si>
    <t>Bibliografia: Portal do Arqueólogo, CNS 32542. BARREIROS, Fernando Braga (1920) Materiais para a arqueologia do Localização-Concelho de Montalegre. “O Arqueólogo Português”. 1ª Série N.º 24. Lisboa:Museu Nacional de Arqueologia, p. 86.</t>
  </si>
  <si>
    <t>Latitude: 41.787446º</t>
  </si>
  <si>
    <t>Longitude: -7.699237º</t>
  </si>
  <si>
    <t>Altitude: 980º</t>
  </si>
  <si>
    <t>Bibliografia: Portal do Arqueólogo, CNS 32156. BARREIROS, Fernando Braga (1920) Materiais para a arqueologia do Localização-Concelho de Montalegre. “O Arqueólogo Português”. 1ª Série N.º 24. Lisboa:Museu Nacional de Arqueologia, p. 71.</t>
  </si>
  <si>
    <t>Latitude: 41.721700º</t>
  </si>
  <si>
    <t>Longitude: -8.019440º</t>
  </si>
  <si>
    <t>Altitude: 555º</t>
  </si>
  <si>
    <t>Latitude: 41.611976º</t>
  </si>
  <si>
    <t>Longitude: -7.883260º</t>
  </si>
  <si>
    <t>Bibliografia: TENTE, Catarina (2017) Alta Idade Média no Vale do Tua: Continuidades e mudanças entre o fim do império romano e o início da nacionalidade. in GOMES, Luís Filipe Coutinho; MARQUES, João Nuno; CARVALHO, Pedro C. (coord) Estudo histórico e etnológico do Vale do Tua: (Localização-Concelhos de Alijó, Carrazeda de Ansiães, Mirandela, Murça e Vila Flor): aproveitamento hidroelétrico do Vale do Tua. Porto: EDP, p.43. AZEVEDO, Pedro A. de (1897) Extractos archeológicos das ""Memórias Parochiaes de 1758. “O Arqueólogo Português”. Lisboa: Museu Nacional de arqueologia,1ª série, N.º3, p. 106. Portal do Arqueólogo, CNS 5208.</t>
  </si>
  <si>
    <t>Latitude: 41.206810º</t>
  </si>
  <si>
    <t>Longitude: -7.297549º</t>
  </si>
  <si>
    <t>Bibliografia: Portal do Arqueólogo, CNS 24414. TENTE, Catarina (2017) Alta Idade Média no Vale do Tua: continuidades e mudanças entre o fim do império romano e o início da nacionalidade. in GOMES, Luís Filipe Coutinho; MARQUES, João Nuno; CARVALHO, Pedro C. (coord) Estudo histórico e etnológico do Vale do Tua: (Localização-Concelhos de Alijó, Carrazeda de Ansiães, Mirandela, Murça e Vila Flor): aproveitamento hidroelétrico do Vale do Tua. Porto: EDP, p.43.</t>
  </si>
  <si>
    <t>Latitude: 41.205330º</t>
  </si>
  <si>
    <t>Longitude: -7.322390º</t>
  </si>
  <si>
    <t>Altitude: 745º</t>
  </si>
  <si>
    <t>Bibliografia: Portal do Arqueólogo, CNS 4900. TENTE, Catarina (2017) Alta Idade Média no Vale do Tua: continuidades e mudanças entre o fim do império romano e o início da nacionalidade. in GOMES, Luís Filipe Coutinho; MARQUES, João Nuno; CARVALHO, Pedro C. (coord) Estudo histórico e etnológico do Vale do Tua: (Localização-Concelhos de Alijó, Carrazeda de Ansiães, Mirandela, Murça e Vila Flor): aproveitamento hidroelétrico do Vale do Tua. Porto: EDP, p.43.</t>
  </si>
  <si>
    <t>Latitude: 41.323596º</t>
  </si>
  <si>
    <t>Latitude: 41.292717º</t>
  </si>
  <si>
    <t>Longitude: -7.502773º</t>
  </si>
  <si>
    <t>Latitude: 41.527261º</t>
  </si>
  <si>
    <t>Longitude: -7.810811º</t>
  </si>
  <si>
    <t>Altitude: 355º</t>
  </si>
  <si>
    <t>Latitude: 41.492116º</t>
  </si>
  <si>
    <t>Longitude: -7.793752º</t>
  </si>
  <si>
    <t>Bibliografia: Portal do Arqueólogo, CNS 19376. CRUZ, Maria do Carmo (1995) Ribeira de Pena: monografia do Localização-Concelho. Ribeira de Pena: Câmara Municipal de Ribeira de Pena.</t>
  </si>
  <si>
    <t>Latitude: 41.253489º</t>
  </si>
  <si>
    <t>Longitude: -6.630634º</t>
  </si>
  <si>
    <t>Altitude: 673º</t>
  </si>
  <si>
    <t>Localização-Lugar: Castelo/Picão da Bouça d'Aires</t>
  </si>
  <si>
    <t>Latitude: 41.319112º</t>
  </si>
  <si>
    <t>Longitude: -6.441390º</t>
  </si>
  <si>
    <t>Latitude: 41.338889º</t>
  </si>
  <si>
    <t>Longitude: -6.719526º</t>
  </si>
  <si>
    <t>Bibliografia: Portal do Arqueólogo, CNS 19756. ALVES, Francisco Manuel (Abade de Baçal) (2000) Memórias Arqueológico-Históricas do Localização-Distrito de Bragança, Tomo IX. Bragança: Câmara Municipal de Bragança / Instituto Português de Museus Museu do Abade de Baçal, p. 693.</t>
  </si>
  <si>
    <t>Latitude: 41.391028º</t>
  </si>
  <si>
    <t>Longitude: -6.502295º</t>
  </si>
  <si>
    <t>Altitude: 688º</t>
  </si>
  <si>
    <t>Latitude: 41.343207º</t>
  </si>
  <si>
    <t>Longitude: -6.719254º</t>
  </si>
  <si>
    <t>Latitude: 41.297937º</t>
  </si>
  <si>
    <t>Longitude: -6.562913º</t>
  </si>
  <si>
    <t>Altitude: 697º</t>
  </si>
  <si>
    <t>Latitude: 41.345482º</t>
  </si>
  <si>
    <t>Longitude: -6.453014º</t>
  </si>
  <si>
    <t>Latitude: 41.228413º</t>
  </si>
  <si>
    <t>Longitude: -6.756673º</t>
  </si>
  <si>
    <t>Latitude: 41.654987º</t>
  </si>
  <si>
    <t>Longitude: -7.120824º</t>
  </si>
  <si>
    <t>Latitude: 41.622694º</t>
  </si>
  <si>
    <t>Longitude: -7.235667º</t>
  </si>
  <si>
    <t>Altitude: 332º</t>
  </si>
  <si>
    <t>Latitude: 41.547556º</t>
  </si>
  <si>
    <t>Longitude: -7.175028º</t>
  </si>
  <si>
    <t>Altitude: 249º</t>
  </si>
  <si>
    <t>Necrópole: Igreja de São João Baptista Gatão</t>
  </si>
  <si>
    <t>Latitude: 41.297003º</t>
  </si>
  <si>
    <t>Longitude: -8.063006º</t>
  </si>
  <si>
    <t>Altitude: 175º</t>
  </si>
  <si>
    <t>Latitude: 41.892871º</t>
  </si>
  <si>
    <t>Longitude: -7.102531º</t>
  </si>
  <si>
    <t>Altitude: 695º</t>
  </si>
  <si>
    <t>Latitude: 41.959009º</t>
  </si>
  <si>
    <t>Longitude: -7.155589º</t>
  </si>
  <si>
    <t>Latitude: 41.776917º</t>
  </si>
  <si>
    <t>Longitude: -6.783623º</t>
  </si>
  <si>
    <t>Latitude: 41.598986º</t>
  </si>
  <si>
    <t>Longitude: -6.765470º</t>
  </si>
  <si>
    <t>Altitude: 815º</t>
  </si>
  <si>
    <t>Latitude: 41.777060º</t>
  </si>
  <si>
    <t>Longitude: -6.627967º</t>
  </si>
  <si>
    <t>Latitude: 41.585732º</t>
  </si>
  <si>
    <t>Longitude: -6.532915º</t>
  </si>
  <si>
    <t>Altitude: 675º</t>
  </si>
  <si>
    <t>Latitude: 41.545737º</t>
  </si>
  <si>
    <t>Longitude: -6.315323º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</si>
  <si>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ALVES, Francisco Manuel (Abade de Baçal) (2000) Memórias Arqueológico-Históricas do Localização-Distrito de Bragança, Tomo IX. Bragança: Câmara Municipal de Bragança / Instituto Português de Museus Museu do Abade de Baçal, p. 637.</t>
  </si>
  <si>
    <t>Latitude: 41.540017º</t>
  </si>
  <si>
    <t>Longitude: -6.323854º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</si>
  <si>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ALVES, Francisco Manuel (Abade de Baçal) (2000) Memórias Arqueológico-Históricas do Localização-Distrito de Bragança, Tomo IX. Bragança: Câmara Municipal de Bragança / Instituto Português de Museus Museu do Abade de Baçal, p. 636.</t>
  </si>
  <si>
    <t>Latitude: 41.427857º</t>
  </si>
  <si>
    <t>Longitude: -6.344123º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</si>
  <si>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SALGADO, Mónica (2013) Revisão do PDM do Localização-Concelho de Miranda do Douro. Miranda do Douro: Câmara Municipal de Miranda do Douro, p. 532.</t>
  </si>
  <si>
    <t>Latitude: 41.401079º</t>
  </si>
  <si>
    <t>Longitude: -6.368124º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</si>
  <si>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LEMOS, Francisco Sande (1993) – Povoamento Romano de Trás-os-Montes Oriental. Braga: Universidade do Minho. Tese de Doutoramento, Vol. II, pp. 244-245, n.º 334. ALVES, Francisco Manuel (Abade de Baçal) (2000) Memórias Arqueológico-Históricas do Localização-Distrito de Bragança, Tomo X. Bragança: Câmara Municipal de Bragança / Instituto Português de Museus Museu do Abade de Baçal, p. 816.</t>
  </si>
  <si>
    <t>Latitude: 41.123552º</t>
  </si>
  <si>
    <t>Longitude: -7.938210º</t>
  </si>
  <si>
    <t>Altitude: 158º</t>
  </si>
  <si>
    <t>Latitude: 41.144515º</t>
  </si>
  <si>
    <t>Longitude: -7.982920º</t>
  </si>
  <si>
    <t>Latitude: 41.177564º</t>
  </si>
  <si>
    <t>Longitude: -7.676680º</t>
  </si>
  <si>
    <t>Longitude: -8.771667º</t>
  </si>
  <si>
    <t>Latitude: 41.671667º</t>
  </si>
  <si>
    <t>Longitude: -8.697778º</t>
  </si>
  <si>
    <t>Latitude: 41.677133º</t>
  </si>
  <si>
    <t>Longitude: -8.736936º</t>
  </si>
  <si>
    <t>Altitude: 58º</t>
  </si>
  <si>
    <t>Localização-Freguesia: Viana do Castelo Santa Maria Maior</t>
  </si>
  <si>
    <t>Latitude: 41.694444º</t>
  </si>
  <si>
    <t>Longitude: -8.824722º</t>
  </si>
  <si>
    <t>Altitude: 5º</t>
  </si>
  <si>
    <t>Latitude: 41.202031º</t>
  </si>
  <si>
    <t>Longitude: -7.366542º</t>
  </si>
  <si>
    <t>Altitude: 671º</t>
  </si>
  <si>
    <t>Latitude: 41.274903º</t>
  </si>
  <si>
    <t>Longitude: -7.051075º</t>
  </si>
  <si>
    <t>Latitude: 41.206982º</t>
  </si>
  <si>
    <t>Longitude: -7.693406º</t>
  </si>
  <si>
    <t>Necrópole: Assento Couto</t>
  </si>
  <si>
    <t>Latitude: 41.284198 º</t>
  </si>
  <si>
    <t>Longitude: -7.68334º</t>
  </si>
  <si>
    <t>Necrópole: Galegos Campas</t>
  </si>
  <si>
    <t>Localização-Lugar: Galegos Campas</t>
  </si>
  <si>
    <t>Latitude: 41.277173º</t>
  </si>
  <si>
    <t>Longitude: -7.676244º</t>
  </si>
  <si>
    <t>Latitude: 41.584758º</t>
  </si>
  <si>
    <t>Longitude: -7.621783º</t>
  </si>
  <si>
    <t>Latitude: 41.739904º</t>
  </si>
  <si>
    <t>Longitude: -7.470896º</t>
  </si>
  <si>
    <t>Latitude: 41.640753º</t>
  </si>
  <si>
    <t>Longitude: -7.478152º</t>
  </si>
  <si>
    <t>Altitude: 810º</t>
  </si>
  <si>
    <t>Latitude: 41.690555º</t>
  </si>
  <si>
    <t>Longitude: -8.579146º</t>
  </si>
  <si>
    <t>Latitude: 41.701549º</t>
  </si>
  <si>
    <t>Longitude: -8.835102º</t>
  </si>
  <si>
    <t>Latitude: 41.835199º</t>
  </si>
  <si>
    <t>Longitude: -8.695381º</t>
  </si>
  <si>
    <t>Latitude: 42.017954º</t>
  </si>
  <si>
    <t>Longitude: -8.508790º</t>
  </si>
  <si>
    <t>Latitude: 41.534888º</t>
  </si>
  <si>
    <t>Longitude: -7.956976º</t>
  </si>
  <si>
    <t>Necrópole: Cambezes Campas dos Mouros</t>
  </si>
  <si>
    <t>Latitude: 41.541556º</t>
  </si>
  <si>
    <t>Longitude: -7.948083º</t>
  </si>
  <si>
    <t>Latitude: 41.250859º</t>
  </si>
  <si>
    <t>Longitude: -8.130019º</t>
  </si>
  <si>
    <t>Altitude: 465º</t>
  </si>
  <si>
    <t>Latitude: 41.732242º</t>
  </si>
  <si>
    <t>Longitude: -7.619318º</t>
  </si>
  <si>
    <t>Altitude: 605º</t>
  </si>
  <si>
    <t>Latitude: 41.287282º</t>
  </si>
  <si>
    <t>Longitude: -6.949653º</t>
  </si>
  <si>
    <t>Bibliografia: Câmara Municipal de Alfândega da Fé (2015) – Carta do Património Plano Director Municipal (PDM) Alfândega da Fé: Câmara Municipal de Alfândega da Fé, disponível para consulta no dia 30 de Novembro de 2018 em: https://www.cm-alfandegadafe.pt/uploads/document/file/2817/Patrimonio_Arquitet_nico_e_Arqueol_gico.pdf Portal do Arqueólogo, CNS 15400.</t>
  </si>
  <si>
    <t>Latitude: 41.419883º</t>
  </si>
  <si>
    <t>Longitude: -8.445905º</t>
  </si>
  <si>
    <t>Latitude: 41.923472º</t>
  </si>
  <si>
    <t>Longitude: -7.896145º</t>
  </si>
  <si>
    <t>Altitude: 860º</t>
  </si>
  <si>
    <t>Latitude: 41.384099º</t>
  </si>
  <si>
    <t>Longitude: -6.684298º</t>
  </si>
  <si>
    <t>Latitude: 41.130322º</t>
  </si>
  <si>
    <t>Longitude: -8.220485º</t>
  </si>
  <si>
    <t>Altitude: 167º</t>
  </si>
  <si>
    <t>Latitude: 41.950119º</t>
  </si>
  <si>
    <t>Longitude: -7.164222º</t>
  </si>
  <si>
    <t>Latitude: 41.970655º</t>
  </si>
  <si>
    <t>Longitude: -7.173187º</t>
  </si>
  <si>
    <t>Latitude: 41.741360º</t>
  </si>
  <si>
    <t>Longitude: -7.017328º</t>
  </si>
  <si>
    <t>Latitude: 41.773989º</t>
  </si>
  <si>
    <t>Longitude: -6.733258º</t>
  </si>
  <si>
    <t>Latitude: 41.756482º</t>
  </si>
  <si>
    <t>Longitude: -6.703273º</t>
  </si>
  <si>
    <t>Latitude: 41.884394º</t>
  </si>
  <si>
    <t>Longitude: -6.697260º</t>
  </si>
  <si>
    <t>Latitude: 41.606896º</t>
  </si>
  <si>
    <t>Longitude: -6.710435º</t>
  </si>
  <si>
    <t>Latitude: 41.583436º</t>
  </si>
  <si>
    <t>Longitude: -6.527805º</t>
  </si>
  <si>
    <t>Latitude: 41.180591º</t>
  </si>
  <si>
    <t>Longitude: -8.496621º</t>
  </si>
  <si>
    <t>Altitude: 245º</t>
  </si>
  <si>
    <t>Necrópole: Edifício Douro Largo de São Domingos</t>
  </si>
  <si>
    <t>Localização-Lugar: Largo de S. Domingos n.ºs 16 22</t>
  </si>
  <si>
    <t>Latitude: 41.142715º</t>
  </si>
  <si>
    <t>Longitude: -8.614882º</t>
  </si>
  <si>
    <t>Latitude: 41.848310º</t>
  </si>
  <si>
    <t>Longitude: -7.768651º</t>
  </si>
  <si>
    <t>Altitude: 1010º</t>
  </si>
  <si>
    <t>Necrópole: Outeiro Castelo de Crestuma</t>
  </si>
  <si>
    <t>Latitude: 41.068551º</t>
  </si>
  <si>
    <t>Longitude: -8.505044º</t>
  </si>
  <si>
    <t>Altitude: 25º</t>
  </si>
  <si>
    <t>Latitude: 41.140270º</t>
  </si>
  <si>
    <t>Longitude: -8.623577º</t>
  </si>
  <si>
    <t>Latitude: 41.088537º</t>
  </si>
  <si>
    <t>Longitude: -7.557533º</t>
  </si>
  <si>
    <t>Latitude: 42.051109º</t>
  </si>
  <si>
    <t>Longitude: -8.444543º</t>
  </si>
  <si>
    <t>Latitude: 42.035908º</t>
  </si>
  <si>
    <t>Longitude: -8.333421º</t>
  </si>
  <si>
    <t>Altitude: 276º</t>
  </si>
  <si>
    <t>Latitude: 41.397158º</t>
  </si>
  <si>
    <t>Longitude: -8.28857º</t>
  </si>
  <si>
    <t>Bibliografia: FAURE, Francisco (2012) Relatório da Carta Arqueológica de Guimarães. Plano Director Municipal (PDM). Guimarães: Câmara Municipal de Guimarães, disponível para consulta no dia 26 de Novembro de 2018 em: https://www.cm-guimaraes.pt/uploads/document/file/9674/n__Relat_rio_da_Carta_Arqueol_gica.pdf BARROCA, Mário Jorge (2010-2011) – Sepulturas escavadas na rocha de Entre Douro e Minho. “Portvgalia” Vol. XXXI-XXXII, p. 155.</t>
  </si>
  <si>
    <t>Latitude: 41.284838º</t>
  </si>
  <si>
    <t>Longitude: 8.030694º</t>
  </si>
  <si>
    <t>Bibliografia: VALDEZ, Joana (2008) Périplo pelo Património Arqueológico de Amarante: Resultados de um projecto de investigação. II Congresso Histórico de Amarante. Disponível no dia 27-11-2018 em: https://www.researchgate.net/publication/261135210 BARROCA, Mário Jorge (2010-2011) – Sepulturas escavadas na rocha de Entre Douro e Minho. “Portvgalia” Vol. XXXI-XXXII, p. 157.</t>
  </si>
  <si>
    <t>Latitude: 41.841729º</t>
  </si>
  <si>
    <t>Longitude: -7.787882º</t>
  </si>
  <si>
    <t>Altitude: 1004º</t>
  </si>
  <si>
    <t>Bibliografia: Portal do Arqueólogo, CNS 32553. BARREIROS, Fernando Braga (1920) Materiais para a arqueologia do Localização-Concelho de Montalegre. “O Arqueólogo Português”. 1ª Série N.º 24. Lisboa:Museu Nacional de Arqueologia, p. 59.</t>
  </si>
  <si>
    <t>Latitude: 41.422890º</t>
  </si>
  <si>
    <t>Longitude: -6.616809º</t>
  </si>
  <si>
    <t>Latitude: 41.203209º</t>
  </si>
  <si>
    <t>Longitude: -7.212651º</t>
  </si>
  <si>
    <t>Altitude: 740º</t>
  </si>
  <si>
    <t>Latitude: 41.46762º</t>
  </si>
  <si>
    <t>Longitude: -7.655346º</t>
  </si>
  <si>
    <t>Latitude: 41.752194º</t>
  </si>
  <si>
    <t>Longitude: -7.423273º</t>
  </si>
  <si>
    <t>Latitude: 41.744159º</t>
  </si>
  <si>
    <t>Longitude: -7.192914º</t>
  </si>
  <si>
    <t>Latitude: 41.386463º</t>
  </si>
  <si>
    <t>Longitude: -8.063215º</t>
  </si>
  <si>
    <t>Latitude: 41.120212º</t>
  </si>
  <si>
    <t>Longitude: -8.298941º</t>
  </si>
  <si>
    <t>Altitude: 185º</t>
  </si>
  <si>
    <t>Bibliografia: BARROCA, Mário Jorge (2010-2011) – Sepulturas escavadas na rocha de Entre Douro e Minho. “Portvgalia” Vol. XXXI-XXXII, p. 165. SANTOS, Maria José Ferreira dos (2005) A Terra de Penafiel na Idade Média. Estratégias de Ocupação do Território (875-1308). “Cadernos do Museu”, vol. 10, Penafiel, Museu Municipal de Penafiel.</t>
  </si>
  <si>
    <t>Latitude: 41.185465º</t>
  </si>
  <si>
    <t>Longitude: -8.270092º</t>
  </si>
  <si>
    <t>Latitude: 41.347009º</t>
  </si>
  <si>
    <t>Longitude: -6.465161º</t>
  </si>
  <si>
    <t>Latitude: 41.283800º</t>
  </si>
  <si>
    <t>Longitude: -6.621345º</t>
  </si>
  <si>
    <t>Bibliografia: LEMOS, Francisco Sande e MARCOS, Domingos dos Santos (1984) A necrópole medieval de Vila dos Sinos (Mogadouro). “ Cadernos de Arqueologia”, Série II, Vol. 1. Braga: Unidade de Arqueologia da Universidade do Minho Museu D. Diogo de Sousa, pp. 71-90. LEMOS, Francisco Sande e MARCOS, Domingos dos Santos (1985) A necrópole medieval de Vila dos Sinos – Mogadouro Segunda Campanha de Escavações, 1982-. “Cadernos de Arqueologia”. Série II, Vol. 2. Braga: Unidade de Arqueologia da Universidade do Minho Museu D. Diogo de Sousa, pp.127-156.</t>
  </si>
  <si>
    <t>Latitude: 41.346579º</t>
  </si>
  <si>
    <t>Longitude: -6.454180º</t>
  </si>
  <si>
    <t>Latitude: 41.160812º</t>
  </si>
  <si>
    <t>Longitude: -6.908229º</t>
  </si>
  <si>
    <t>Altitude: 567º</t>
  </si>
  <si>
    <t>Necrópole: Quinta de Crestelos Necrópole Este</t>
  </si>
  <si>
    <t>Latitude: 41.253523º</t>
  </si>
  <si>
    <t>Longitude: -6.885142º</t>
  </si>
  <si>
    <t>Bibliografia: PEREIRA, Sérgio; SATRE BLANCO, José ; AMORIM, Alexandrina; RORIZ Ana; ESPÍ PÉREZ, Israel; LIBERATO, Marco; COSME, Susana; RODRIGUES, Zélia, PANIAGUA VARA, Enrique (2015) Espaços funerários no sítio da Quinta de Crestelos do Baixo-Império à Idade Media (Mogadouro, Portugal). In QUIRÓS CASTILLO, Juan Antonio; CASTELLANOS GARCÍA, Santiago (Dir.) “Identidad y etnicidad en Hispania: propuestas teóricas y cultura material en los siglos V-VIII”. Documentos de Arqueología Medieval 8, Bilbao: Universidad del País Vasco / Euskal Herriko Unibertsitatea, Argitalpen Zerbitzua, pp. 161-180. Portal do Arqueólogo, CNS 11414.</t>
  </si>
  <si>
    <t>Latitude: 41.903778º</t>
  </si>
  <si>
    <t>Longitude: -7.161987º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</si>
  <si>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TEIXEIRA, Ricardo; AMARAL, António Paulo (1987) “Relatório preliminar da 2ª intervenção arqueológica de emergência na necrópole da Poula dos Mouros – Vinhais. Relatório Policopiado Portal do Arqueólogo, CNS 5089.</t>
  </si>
  <si>
    <t>Latitude: 41.794891º</t>
  </si>
  <si>
    <t>Longitude: -6.829069º</t>
  </si>
  <si>
    <t>Latitude: 41.805097º</t>
  </si>
  <si>
    <t>Longitude: -6.748489º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</si>
  <si>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FERREIRA, Maria Mulize; PINTO, Maria Jacinto (1996a) Escavações Arqueológicas na Igreja de S. Francisco, Bragança – Relatório Preliminar – Sondagem na Área A. Relatório policopiado. FERREIRA, Maria Mulize; PINTO, Maria Jacinto (1996b) Escavações Arqueológicas na Igreja de S. Francisco, Bragança – Relatório Preliminar – Sondagem na Área B. Relatório policopiado. FERREIRA, Maria Mulize; PINTO, Maria Jacinto (1996c) Escavações Arqueológicas na Igreja de S. Francisco, Bragança – Relatório Preliminar – Sondagem na Área D. Relatório policopiado. Portal do Arqueólogo, CNS 4696.</t>
  </si>
  <si>
    <t>Latitude: 41.805446º</t>
  </si>
  <si>
    <t>Longitude: -6.752407º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</si>
  <si>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LIMA, António; Argüello Menéndez, Jorge (coord) (2004) Bragança um olhar sobre a História. Bragança: Câmara Municipal de Bragança, p. 60-62.</t>
  </si>
  <si>
    <t>Latitude: 41.804365º</t>
  </si>
  <si>
    <t>Longitude: -6.746548º</t>
  </si>
  <si>
    <t>Altitude: 667º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</si>
  <si>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prelo).LIMA, António; Argüello Menéndez, Jorge (coord) (2004) Bragança um olhar sobre a História. Bragança: Câmara Municipal de Bragança, p.49-51.</t>
  </si>
  <si>
    <t>Latitude: 41.543152º</t>
  </si>
  <si>
    <t>Longitude: -6.326402º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</si>
  <si>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LARRAZABAL GALARZA, Javier (2009) Trabalhos de acompanhamento arqueológico na Igreja Paroquial de Malhadas, Relatório Final policopiado. Processo: S – 31827.</t>
  </si>
  <si>
    <t>Latitude: 41.386090º</t>
  </si>
  <si>
    <t>Longitude: -6.393288º</t>
  </si>
  <si>
    <t>Bibliografia: OLIVEIRA, Ana Maria (2020) – Sepulturas escavadas na rocha da região de Bragança: contributo para o estudo do povoamento medieval. In M. J. Barroca (Coord.), Congresso Internacional Sepulturas escavadas na rocha na Fachada Atlântica da Península Ibérica. Porto. CITCEM (no prelo). SALGADO, Mónica (2013) Revisão do PDM do Localização-Concelho de Miranda do Douro. Miranda do Douro: Câmara Municipal de Miranda do Douro, p. 197. LEMOS, Francisco Sande (1993) – Povoamento Romano de Trás-os-Montes Oriental. Braga: Universidade do Minho. Tese de Doutoramento, Vol. II, pp. 246-247, n.º 338.</t>
  </si>
  <si>
    <t>Latitude: 41.493321º</t>
  </si>
  <si>
    <t>Longitude: -6.273249º</t>
  </si>
  <si>
    <t>Latitude: 41.142565º</t>
  </si>
  <si>
    <t>Longitude: -8.611671º</t>
  </si>
  <si>
    <t>Latitude: 41.048253º</t>
  </si>
  <si>
    <t>Longitude: -7.538876º</t>
  </si>
  <si>
    <t>Altitude: 805º</t>
  </si>
  <si>
    <t>Latitude: 40.994510º</t>
  </si>
  <si>
    <t>Longitude: -7.745884º</t>
  </si>
  <si>
    <t>Latitude: 41.099149º</t>
  </si>
  <si>
    <t>Longitude: -7.809020º</t>
  </si>
  <si>
    <t>Latitude: 41.443318º</t>
  </si>
  <si>
    <t>Longitude: -8.276715º</t>
  </si>
  <si>
    <t>Bibliografia: BARROCA, Mário Jorge (2010-2011) – Sepulturas escavadas na rocha de Entre Douro e Minho. “Portvgalia” Vol. XXXI-XXXII, pp. 143-145,154. FAURE, Francisco (2012) Relatório da Carta Arqueológica de Guimarães. Plano Director Municipal (PDM). Guimarães: Câmara Municipal de Guimarães, disponível para consulta no dia 26 de Novembro de 2018 em: https://www.cm-guimaraes.pt/uploads/document/file/9674/n__Relat_rio_da_Carta_Arqueol_gica.pdf</t>
  </si>
  <si>
    <t>Necrópole: Igreja de São Salvador da Gândara Cabeça Santa</t>
  </si>
  <si>
    <t>Latitude: 41.131965º</t>
  </si>
  <si>
    <t>Longitude: -8.279903º</t>
  </si>
  <si>
    <t>Altitude: 298º</t>
  </si>
  <si>
    <t>Bibliografia: SANTOS, Maria José Ferreira dos (2005) A Terra de Penafiel na Idade Média. Estratégias de Ocupação do Território (875-1308). “Cadernos do Museu”, vol. 10, Penafiel, Museu Municipal de Penafiel. BARROCA, Mário Jorge (2010-2011) – Sepulturas escavadas na rocha de Entre Douro e Minho. “Portvgalia” Vol. XXXI-XXXII, pp. 162-163.</t>
  </si>
  <si>
    <t>Latitude: 41.345863º</t>
  </si>
  <si>
    <t>Longitude: -6.454438º</t>
  </si>
  <si>
    <t>Altitude: 637º</t>
  </si>
  <si>
    <t>Bibliografia: Portal do Arqueólogo, CNS 19489. LEMOS, Francisco Sande (1993) – Povoamento Romano de Trás-os-Montes Oriental. Braga: Universidade do Minho. Tese de Doutoramento, Vol. II, p. 321-322, n.º 423. ALVES, Francisco Manuel (Abade de Baçal) (2000) Memórias Arqueológico-Históricas do Localização-Distrito de Bragança, Tomo IX. Bragança: Câmara Municipal de Bragança / Instituto Português de Museus Museu do Abade de Baçal, p. 694.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</si>
</sst>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quotePrefix="1"/>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997"/>
  <sheetViews>
    <sheetView topLeftCell="A1171" workbookViewId="0">
      <selection activeCell="A1171" sqref="A1:XFD1048576"/>
    </sheetView>
  </sheetViews>
  <sheetFormatPr defaultRowHeight="15" x14ac:dyDescent="0.25"/>
  <cols>
    <col min="1" max="1" width="102.7109375" customWidth="1"/>
  </cols>
  <sheetData>
    <row r="2" spans="1:1" x14ac:dyDescent="0.25">
      <c r="A2" t="s">
        <v>0</v>
      </c>
    </row>
    <row r="4" spans="1:1" x14ac:dyDescent="0.25">
      <c r="A4" t="s">
        <v>1</v>
      </c>
    </row>
    <row r="5" spans="1:1" x14ac:dyDescent="0.25">
      <c r="A5" t="s">
        <v>2</v>
      </c>
    </row>
    <row r="6" spans="1:1" x14ac:dyDescent="0.25">
      <c r="A6" t="s">
        <v>3</v>
      </c>
    </row>
    <row r="7" spans="1:1" x14ac:dyDescent="0.25">
      <c r="A7" t="s">
        <v>4</v>
      </c>
    </row>
    <row r="8" spans="1:1" x14ac:dyDescent="0.25">
      <c r="A8" t="s">
        <v>5</v>
      </c>
    </row>
    <row r="9" spans="1:1" x14ac:dyDescent="0.25">
      <c r="A9" t="s">
        <v>6</v>
      </c>
    </row>
    <row r="11" spans="1:1" x14ac:dyDescent="0.25">
      <c r="A11" t="s">
        <v>7</v>
      </c>
    </row>
    <row r="12" spans="1:1" x14ac:dyDescent="0.25">
      <c r="A12" t="s">
        <v>8</v>
      </c>
    </row>
    <row r="14" spans="1:1" x14ac:dyDescent="0.25">
      <c r="A14" t="s">
        <v>9</v>
      </c>
    </row>
    <row r="16" spans="1:1" x14ac:dyDescent="0.25">
      <c r="A16" t="s">
        <v>10</v>
      </c>
    </row>
    <row r="18" spans="1:1" x14ac:dyDescent="0.25">
      <c r="A18" t="s">
        <v>11</v>
      </c>
    </row>
    <row r="20" spans="1:1" x14ac:dyDescent="0.25">
      <c r="A20" t="s">
        <v>12</v>
      </c>
    </row>
    <row r="22" spans="1:1" x14ac:dyDescent="0.25">
      <c r="A22" t="s">
        <v>13</v>
      </c>
    </row>
    <row r="23" spans="1:1" x14ac:dyDescent="0.25">
      <c r="A23" t="s">
        <v>14</v>
      </c>
    </row>
    <row r="24" spans="1:1" x14ac:dyDescent="0.25">
      <c r="A24" t="s">
        <v>15</v>
      </c>
    </row>
    <row r="25" spans="1:1" x14ac:dyDescent="0.25">
      <c r="A25" t="s">
        <v>16</v>
      </c>
    </row>
    <row r="26" spans="1:1" x14ac:dyDescent="0.25">
      <c r="A26" t="s">
        <v>17</v>
      </c>
    </row>
    <row r="27" spans="1:1" x14ac:dyDescent="0.25">
      <c r="A27" t="s">
        <v>18</v>
      </c>
    </row>
    <row r="28" spans="1:1" x14ac:dyDescent="0.25">
      <c r="A28" t="s">
        <v>19</v>
      </c>
    </row>
    <row r="29" spans="1:1" x14ac:dyDescent="0.25">
      <c r="A29" t="s">
        <v>20</v>
      </c>
    </row>
    <row r="30" spans="1:1" x14ac:dyDescent="0.25">
      <c r="A30" t="s">
        <v>21</v>
      </c>
    </row>
    <row r="31" spans="1:1" x14ac:dyDescent="0.25">
      <c r="A31" t="s">
        <v>22</v>
      </c>
    </row>
    <row r="32" spans="1:1" x14ac:dyDescent="0.25">
      <c r="A32" t="s">
        <v>23</v>
      </c>
    </row>
    <row r="33" spans="1:1" x14ac:dyDescent="0.25">
      <c r="A33" t="s">
        <v>24</v>
      </c>
    </row>
    <row r="34" spans="1:1" x14ac:dyDescent="0.25">
      <c r="A34" t="s">
        <v>23</v>
      </c>
    </row>
    <row r="35" spans="1:1" x14ac:dyDescent="0.25">
      <c r="A35" t="s">
        <v>25</v>
      </c>
    </row>
    <row r="36" spans="1:1" x14ac:dyDescent="0.25">
      <c r="A36" t="s">
        <v>23</v>
      </c>
    </row>
    <row r="37" spans="1:1" x14ac:dyDescent="0.25">
      <c r="A37" t="s">
        <v>26</v>
      </c>
    </row>
    <row r="38" spans="1:1" x14ac:dyDescent="0.25">
      <c r="A38" t="s">
        <v>27</v>
      </c>
    </row>
    <row r="39" spans="1:1" x14ac:dyDescent="0.25">
      <c r="A39" t="s">
        <v>28</v>
      </c>
    </row>
    <row r="40" spans="1:1" x14ac:dyDescent="0.25">
      <c r="A40" t="s">
        <v>29</v>
      </c>
    </row>
    <row r="41" spans="1:1" x14ac:dyDescent="0.25">
      <c r="A41" t="s">
        <v>30</v>
      </c>
    </row>
    <row r="42" spans="1:1" x14ac:dyDescent="0.25">
      <c r="A42" t="s">
        <v>31</v>
      </c>
    </row>
    <row r="43" spans="1:1" x14ac:dyDescent="0.25">
      <c r="A43" t="s">
        <v>32</v>
      </c>
    </row>
    <row r="44" spans="1:1" x14ac:dyDescent="0.25">
      <c r="A44" t="s">
        <v>33</v>
      </c>
    </row>
    <row r="45" spans="1:1" x14ac:dyDescent="0.25">
      <c r="A45" t="s">
        <v>34</v>
      </c>
    </row>
    <row r="47" spans="1:1" x14ac:dyDescent="0.25">
      <c r="A47" t="s">
        <v>35</v>
      </c>
    </row>
    <row r="48" spans="1:1" x14ac:dyDescent="0.25">
      <c r="A48" t="s">
        <v>36</v>
      </c>
    </row>
    <row r="49" spans="1:1" x14ac:dyDescent="0.25">
      <c r="A49" t="s">
        <v>37</v>
      </c>
    </row>
    <row r="50" spans="1:1" x14ac:dyDescent="0.25">
      <c r="A50" t="s">
        <v>38</v>
      </c>
    </row>
    <row r="52" spans="1:1" x14ac:dyDescent="0.25">
      <c r="A52" t="e">
        <f>- Lugar: Vale de Vila</f>
        <v>#NAME?</v>
      </c>
    </row>
    <row r="53" spans="1:1" x14ac:dyDescent="0.25">
      <c r="A53" t="e">
        <f>- Freguesia: Sendim</f>
        <v>#NAME?</v>
      </c>
    </row>
    <row r="54" spans="1:1" x14ac:dyDescent="0.25">
      <c r="A54" t="e">
        <f>- Concelho: Tabuaço</f>
        <v>#NAME?</v>
      </c>
    </row>
    <row r="55" spans="1:1" x14ac:dyDescent="0.25">
      <c r="A55" t="e">
        <f>- Distrito: Viseu</f>
        <v>#NAME?</v>
      </c>
    </row>
    <row r="56" spans="1:1" x14ac:dyDescent="0.25">
      <c r="A56" t="s">
        <v>39</v>
      </c>
    </row>
    <row r="57" spans="1:1" x14ac:dyDescent="0.25">
      <c r="A57" t="s">
        <v>40</v>
      </c>
    </row>
    <row r="58" spans="1:1" x14ac:dyDescent="0.25">
      <c r="A58" t="s">
        <v>41</v>
      </c>
    </row>
    <row r="59" spans="1:1" x14ac:dyDescent="0.25">
      <c r="A59" t="s">
        <v>42</v>
      </c>
    </row>
    <row r="60" spans="1:1" x14ac:dyDescent="0.25">
      <c r="A60" t="s">
        <v>43</v>
      </c>
    </row>
    <row r="61" spans="1:1" x14ac:dyDescent="0.25">
      <c r="A61" t="s">
        <v>44</v>
      </c>
    </row>
    <row r="62" spans="1:1" x14ac:dyDescent="0.25">
      <c r="A62" t="s">
        <v>45</v>
      </c>
    </row>
    <row r="63" spans="1:1" x14ac:dyDescent="0.25">
      <c r="A63" t="s">
        <v>46</v>
      </c>
    </row>
    <row r="64" spans="1:1" x14ac:dyDescent="0.25">
      <c r="A64" t="s">
        <v>47</v>
      </c>
    </row>
    <row r="65" spans="1:1" x14ac:dyDescent="0.25">
      <c r="A65" t="s">
        <v>48</v>
      </c>
    </row>
    <row r="66" spans="1:1" x14ac:dyDescent="0.25">
      <c r="A66" t="s">
        <v>49</v>
      </c>
    </row>
    <row r="67" spans="1:1" x14ac:dyDescent="0.25">
      <c r="A67" t="s">
        <v>50</v>
      </c>
    </row>
    <row r="68" spans="1:1" x14ac:dyDescent="0.25">
      <c r="A68" t="s">
        <v>51</v>
      </c>
    </row>
    <row r="69" spans="1:1" x14ac:dyDescent="0.25">
      <c r="A69" t="s">
        <v>17</v>
      </c>
    </row>
    <row r="70" spans="1:1" x14ac:dyDescent="0.25">
      <c r="A70" t="e">
        <f>- Lugar: Quinta de S. Martinho</f>
        <v>#NAME?</v>
      </c>
    </row>
    <row r="71" spans="1:1" x14ac:dyDescent="0.25">
      <c r="A71" t="e">
        <f>- Freguesia: Sendim</f>
        <v>#NAME?</v>
      </c>
    </row>
    <row r="72" spans="1:1" x14ac:dyDescent="0.25">
      <c r="A72" t="e">
        <f>- Concelho: Tabuaço</f>
        <v>#NAME?</v>
      </c>
    </row>
    <row r="73" spans="1:1" x14ac:dyDescent="0.25">
      <c r="A73" t="e">
        <f>- Distrito: Viseu</f>
        <v>#NAME?</v>
      </c>
    </row>
    <row r="74" spans="1:1" x14ac:dyDescent="0.25">
      <c r="A74" t="s">
        <v>52</v>
      </c>
    </row>
    <row r="75" spans="1:1" x14ac:dyDescent="0.25">
      <c r="A75" t="s">
        <v>53</v>
      </c>
    </row>
    <row r="76" spans="1:1" x14ac:dyDescent="0.25">
      <c r="A76" t="s">
        <v>54</v>
      </c>
    </row>
    <row r="77" spans="1:1" x14ac:dyDescent="0.25">
      <c r="A77" t="s">
        <v>55</v>
      </c>
    </row>
    <row r="78" spans="1:1" x14ac:dyDescent="0.25">
      <c r="A78" t="s">
        <v>56</v>
      </c>
    </row>
    <row r="79" spans="1:1" x14ac:dyDescent="0.25">
      <c r="A79" t="s">
        <v>44</v>
      </c>
    </row>
    <row r="80" spans="1:1" x14ac:dyDescent="0.25">
      <c r="A80" t="s">
        <v>57</v>
      </c>
    </row>
    <row r="81" spans="1:1" x14ac:dyDescent="0.25">
      <c r="A81" t="s">
        <v>46</v>
      </c>
    </row>
    <row r="82" spans="1:1" x14ac:dyDescent="0.25">
      <c r="A82" t="s">
        <v>47</v>
      </c>
    </row>
    <row r="83" spans="1:1" x14ac:dyDescent="0.25">
      <c r="A83" t="s">
        <v>48</v>
      </c>
    </row>
    <row r="84" spans="1:1" x14ac:dyDescent="0.25">
      <c r="A84" t="s">
        <v>58</v>
      </c>
    </row>
    <row r="85" spans="1:1" x14ac:dyDescent="0.25">
      <c r="A85" t="s">
        <v>59</v>
      </c>
    </row>
    <row r="86" spans="1:1" x14ac:dyDescent="0.25">
      <c r="A86" t="s">
        <v>60</v>
      </c>
    </row>
    <row r="87" spans="1:1" x14ac:dyDescent="0.25">
      <c r="A87" t="s">
        <v>17</v>
      </c>
    </row>
    <row r="88" spans="1:1" x14ac:dyDescent="0.25">
      <c r="A88" t="e">
        <f>- Lugar: Guedieiros</f>
        <v>#NAME?</v>
      </c>
    </row>
    <row r="89" spans="1:1" x14ac:dyDescent="0.25">
      <c r="A89" t="e">
        <f>- Freguesia: Sendim</f>
        <v>#NAME?</v>
      </c>
    </row>
    <row r="90" spans="1:1" x14ac:dyDescent="0.25">
      <c r="A90" t="e">
        <f>- Concelho: Tabuaço</f>
        <v>#NAME?</v>
      </c>
    </row>
    <row r="91" spans="1:1" x14ac:dyDescent="0.25">
      <c r="A91" t="e">
        <f>- Distrito: Viseu</f>
        <v>#NAME?</v>
      </c>
    </row>
    <row r="92" spans="1:1" x14ac:dyDescent="0.25">
      <c r="A92" t="s">
        <v>61</v>
      </c>
    </row>
    <row r="93" spans="1:1" x14ac:dyDescent="0.25">
      <c r="A93" t="s">
        <v>62</v>
      </c>
    </row>
    <row r="94" spans="1:1" x14ac:dyDescent="0.25">
      <c r="A94" t="s">
        <v>63</v>
      </c>
    </row>
    <row r="95" spans="1:1" x14ac:dyDescent="0.25">
      <c r="A95" t="s">
        <v>64</v>
      </c>
    </row>
    <row r="96" spans="1:1" x14ac:dyDescent="0.25">
      <c r="A96" t="s">
        <v>65</v>
      </c>
    </row>
    <row r="97" spans="1:1" x14ac:dyDescent="0.25">
      <c r="A97" t="s">
        <v>44</v>
      </c>
    </row>
    <row r="98" spans="1:1" x14ac:dyDescent="0.25">
      <c r="A98" t="s">
        <v>66</v>
      </c>
    </row>
    <row r="99" spans="1:1" x14ac:dyDescent="0.25">
      <c r="A99" t="s">
        <v>46</v>
      </c>
    </row>
    <row r="100" spans="1:1" x14ac:dyDescent="0.25">
      <c r="A100" t="s">
        <v>47</v>
      </c>
    </row>
    <row r="101" spans="1:1" x14ac:dyDescent="0.25">
      <c r="A101" t="s">
        <v>48</v>
      </c>
    </row>
    <row r="102" spans="1:1" x14ac:dyDescent="0.25">
      <c r="A102" t="s">
        <v>67</v>
      </c>
    </row>
    <row r="103" spans="1:1" x14ac:dyDescent="0.25">
      <c r="A103" t="s">
        <v>68</v>
      </c>
    </row>
    <row r="104" spans="1:1" x14ac:dyDescent="0.25">
      <c r="A104" t="s">
        <v>69</v>
      </c>
    </row>
    <row r="105" spans="1:1" x14ac:dyDescent="0.25">
      <c r="A105" t="s">
        <v>17</v>
      </c>
    </row>
    <row r="106" spans="1:1" x14ac:dyDescent="0.25">
      <c r="A106" t="e">
        <f>- Lugar: Monte Verde</f>
        <v>#NAME?</v>
      </c>
    </row>
    <row r="107" spans="1:1" x14ac:dyDescent="0.25">
      <c r="A107" t="e">
        <f>- Freguesia: Sendim</f>
        <v>#NAME?</v>
      </c>
    </row>
    <row r="108" spans="1:1" x14ac:dyDescent="0.25">
      <c r="A108" t="e">
        <f>- Concelho: Tabuaço</f>
        <v>#NAME?</v>
      </c>
    </row>
    <row r="109" spans="1:1" x14ac:dyDescent="0.25">
      <c r="A109" t="e">
        <f>- Distrito: Viseu</f>
        <v>#NAME?</v>
      </c>
    </row>
    <row r="110" spans="1:1" x14ac:dyDescent="0.25">
      <c r="A110" t="s">
        <v>70</v>
      </c>
    </row>
    <row r="111" spans="1:1" x14ac:dyDescent="0.25">
      <c r="A111" t="s">
        <v>71</v>
      </c>
    </row>
    <row r="112" spans="1:1" x14ac:dyDescent="0.25">
      <c r="A112" t="s">
        <v>72</v>
      </c>
    </row>
    <row r="113" spans="1:1" x14ac:dyDescent="0.25">
      <c r="A113" t="s">
        <v>55</v>
      </c>
    </row>
    <row r="114" spans="1:1" x14ac:dyDescent="0.25">
      <c r="A114" t="s">
        <v>73</v>
      </c>
    </row>
    <row r="115" spans="1:1" x14ac:dyDescent="0.25">
      <c r="A115" t="s">
        <v>44</v>
      </c>
    </row>
    <row r="116" spans="1:1" x14ac:dyDescent="0.25">
      <c r="A116" t="s">
        <v>57</v>
      </c>
    </row>
    <row r="117" spans="1:1" x14ac:dyDescent="0.25">
      <c r="A117" t="s">
        <v>46</v>
      </c>
    </row>
    <row r="118" spans="1:1" x14ac:dyDescent="0.25">
      <c r="A118" t="s">
        <v>47</v>
      </c>
    </row>
    <row r="119" spans="1:1" x14ac:dyDescent="0.25">
      <c r="A119" t="s">
        <v>48</v>
      </c>
    </row>
    <row r="120" spans="1:1" x14ac:dyDescent="0.25">
      <c r="A120" t="s">
        <v>74</v>
      </c>
    </row>
    <row r="121" spans="1:1" x14ac:dyDescent="0.25">
      <c r="A121" t="s">
        <v>75</v>
      </c>
    </row>
    <row r="122" spans="1:1" x14ac:dyDescent="0.25">
      <c r="A122" t="s">
        <v>69</v>
      </c>
    </row>
    <row r="123" spans="1:1" x14ac:dyDescent="0.25">
      <c r="A123" t="s">
        <v>17</v>
      </c>
    </row>
    <row r="124" spans="1:1" x14ac:dyDescent="0.25">
      <c r="A124" t="e">
        <f>- Lugar: Cabeço do Poio</f>
        <v>#NAME?</v>
      </c>
    </row>
    <row r="125" spans="1:1" x14ac:dyDescent="0.25">
      <c r="A125" t="e">
        <f>- Freguesia: Sendim</f>
        <v>#NAME?</v>
      </c>
    </row>
    <row r="126" spans="1:1" x14ac:dyDescent="0.25">
      <c r="A126" t="e">
        <f>- Concelho: Tabuaço</f>
        <v>#NAME?</v>
      </c>
    </row>
    <row r="127" spans="1:1" x14ac:dyDescent="0.25">
      <c r="A127" t="e">
        <f>- Distrito: Viseu</f>
        <v>#NAME?</v>
      </c>
    </row>
    <row r="128" spans="1:1" x14ac:dyDescent="0.25">
      <c r="A128" t="s">
        <v>70</v>
      </c>
    </row>
    <row r="129" spans="1:1" x14ac:dyDescent="0.25">
      <c r="A129" t="s">
        <v>71</v>
      </c>
    </row>
    <row r="130" spans="1:1" x14ac:dyDescent="0.25">
      <c r="A130" t="s">
        <v>72</v>
      </c>
    </row>
    <row r="131" spans="1:1" x14ac:dyDescent="0.25">
      <c r="A131" t="s">
        <v>76</v>
      </c>
    </row>
    <row r="132" spans="1:1" x14ac:dyDescent="0.25">
      <c r="A132" t="s">
        <v>73</v>
      </c>
    </row>
    <row r="133" spans="1:1" x14ac:dyDescent="0.25">
      <c r="A133" t="s">
        <v>44</v>
      </c>
    </row>
    <row r="134" spans="1:1" x14ac:dyDescent="0.25">
      <c r="A134" t="s">
        <v>66</v>
      </c>
    </row>
    <row r="135" spans="1:1" x14ac:dyDescent="0.25">
      <c r="A135" t="s">
        <v>77</v>
      </c>
    </row>
    <row r="136" spans="1:1" x14ac:dyDescent="0.25">
      <c r="A136" t="s">
        <v>47</v>
      </c>
    </row>
    <row r="137" spans="1:1" x14ac:dyDescent="0.25">
      <c r="A137" t="s">
        <v>48</v>
      </c>
    </row>
    <row r="138" spans="1:1" x14ac:dyDescent="0.25">
      <c r="A138" t="s">
        <v>78</v>
      </c>
    </row>
    <row r="139" spans="1:1" x14ac:dyDescent="0.25">
      <c r="A139" t="s">
        <v>79</v>
      </c>
    </row>
    <row r="140" spans="1:1" x14ac:dyDescent="0.25">
      <c r="A140" t="s">
        <v>80</v>
      </c>
    </row>
    <row r="141" spans="1:1" x14ac:dyDescent="0.25">
      <c r="A141" t="s">
        <v>17</v>
      </c>
    </row>
    <row r="142" spans="1:1" x14ac:dyDescent="0.25">
      <c r="A142" t="e">
        <f>- Lugar: Quinta de Passa Frio</f>
        <v>#NAME?</v>
      </c>
    </row>
    <row r="143" spans="1:1" x14ac:dyDescent="0.25">
      <c r="A143" t="e">
        <f>- Freguesia: Távora</f>
        <v>#NAME?</v>
      </c>
    </row>
    <row r="144" spans="1:1" x14ac:dyDescent="0.25">
      <c r="A144" t="e">
        <f>- Concelho: Tabuaço</f>
        <v>#NAME?</v>
      </c>
    </row>
    <row r="145" spans="1:1" x14ac:dyDescent="0.25">
      <c r="A145" t="e">
        <f>- Distrito: Viseu</f>
        <v>#NAME?</v>
      </c>
    </row>
    <row r="146" spans="1:1" x14ac:dyDescent="0.25">
      <c r="A146" t="s">
        <v>81</v>
      </c>
    </row>
    <row r="147" spans="1:1" x14ac:dyDescent="0.25">
      <c r="A147" t="s">
        <v>82</v>
      </c>
    </row>
    <row r="148" spans="1:1" x14ac:dyDescent="0.25">
      <c r="A148" t="s">
        <v>83</v>
      </c>
    </row>
    <row r="149" spans="1:1" x14ac:dyDescent="0.25">
      <c r="A149" t="s">
        <v>84</v>
      </c>
    </row>
    <row r="150" spans="1:1" x14ac:dyDescent="0.25">
      <c r="A150" t="s">
        <v>85</v>
      </c>
    </row>
    <row r="151" spans="1:1" x14ac:dyDescent="0.25">
      <c r="A151" t="s">
        <v>44</v>
      </c>
    </row>
    <row r="152" spans="1:1" x14ac:dyDescent="0.25">
      <c r="A152" t="s">
        <v>66</v>
      </c>
    </row>
    <row r="153" spans="1:1" x14ac:dyDescent="0.25">
      <c r="A153" t="s">
        <v>86</v>
      </c>
    </row>
    <row r="154" spans="1:1" x14ac:dyDescent="0.25">
      <c r="A154" t="s">
        <v>47</v>
      </c>
    </row>
    <row r="155" spans="1:1" x14ac:dyDescent="0.25">
      <c r="A155" t="s">
        <v>48</v>
      </c>
    </row>
    <row r="156" spans="1:1" x14ac:dyDescent="0.25">
      <c r="A156" t="s">
        <v>87</v>
      </c>
    </row>
    <row r="157" spans="1:1" x14ac:dyDescent="0.25">
      <c r="A157" t="s">
        <v>88</v>
      </c>
    </row>
    <row r="158" spans="1:1" x14ac:dyDescent="0.25">
      <c r="A158" t="s">
        <v>89</v>
      </c>
    </row>
    <row r="159" spans="1:1" x14ac:dyDescent="0.25">
      <c r="A159" t="s">
        <v>17</v>
      </c>
    </row>
    <row r="160" spans="1:1" x14ac:dyDescent="0.25">
      <c r="A160" t="e">
        <f>- Lugar: Sabroso</f>
        <v>#NAME?</v>
      </c>
    </row>
    <row r="161" spans="1:1" x14ac:dyDescent="0.25">
      <c r="A161" t="e">
        <f>- Freguesia: Santa Leocadia</f>
        <v>#NAME?</v>
      </c>
    </row>
    <row r="162" spans="1:1" x14ac:dyDescent="0.25">
      <c r="A162" t="e">
        <f>- Concelho: Tabuaço</f>
        <v>#NAME?</v>
      </c>
    </row>
    <row r="163" spans="1:1" x14ac:dyDescent="0.25">
      <c r="A163" t="e">
        <f>- Distrito: Viseu</f>
        <v>#NAME?</v>
      </c>
    </row>
    <row r="164" spans="1:1" x14ac:dyDescent="0.25">
      <c r="A164" t="s">
        <v>90</v>
      </c>
    </row>
    <row r="165" spans="1:1" x14ac:dyDescent="0.25">
      <c r="A165" t="s">
        <v>91</v>
      </c>
    </row>
    <row r="166" spans="1:1" x14ac:dyDescent="0.25">
      <c r="A166" t="s">
        <v>92</v>
      </c>
    </row>
    <row r="167" spans="1:1" x14ac:dyDescent="0.25">
      <c r="A167" t="s">
        <v>55</v>
      </c>
    </row>
    <row r="168" spans="1:1" x14ac:dyDescent="0.25">
      <c r="A168" t="s">
        <v>56</v>
      </c>
    </row>
    <row r="169" spans="1:1" x14ac:dyDescent="0.25">
      <c r="A169" t="s">
        <v>44</v>
      </c>
    </row>
    <row r="170" spans="1:1" x14ac:dyDescent="0.25">
      <c r="A170" t="s">
        <v>57</v>
      </c>
    </row>
    <row r="171" spans="1:1" x14ac:dyDescent="0.25">
      <c r="A171" t="s">
        <v>46</v>
      </c>
    </row>
    <row r="172" spans="1:1" x14ac:dyDescent="0.25">
      <c r="A172" t="s">
        <v>93</v>
      </c>
    </row>
    <row r="173" spans="1:1" x14ac:dyDescent="0.25">
      <c r="A173" t="s">
        <v>48</v>
      </c>
    </row>
    <row r="174" spans="1:1" x14ac:dyDescent="0.25">
      <c r="A174" t="s">
        <v>94</v>
      </c>
    </row>
    <row r="175" spans="1:1" x14ac:dyDescent="0.25">
      <c r="A175" t="s">
        <v>95</v>
      </c>
    </row>
    <row r="176" spans="1:1" x14ac:dyDescent="0.25">
      <c r="A176" t="s">
        <v>96</v>
      </c>
    </row>
    <row r="177" spans="1:1" x14ac:dyDescent="0.25">
      <c r="A177" t="s">
        <v>17</v>
      </c>
    </row>
    <row r="178" spans="1:1" x14ac:dyDescent="0.25">
      <c r="A178" t="e">
        <f>- Lugar: Tapada do Abade</f>
        <v>#NAME?</v>
      </c>
    </row>
    <row r="179" spans="1:1" x14ac:dyDescent="0.25">
      <c r="A179" t="e">
        <f>- Freguesia: Goujoim</f>
        <v>#NAME?</v>
      </c>
    </row>
    <row r="180" spans="1:1" x14ac:dyDescent="0.25">
      <c r="A180" t="e">
        <f>- Concelho: Armamar</f>
        <v>#NAME?</v>
      </c>
    </row>
    <row r="181" spans="1:1" x14ac:dyDescent="0.25">
      <c r="A181" t="e">
        <f>- Distrito: Viseu</f>
        <v>#NAME?</v>
      </c>
    </row>
    <row r="182" spans="1:1" x14ac:dyDescent="0.25">
      <c r="A182" t="s">
        <v>97</v>
      </c>
    </row>
    <row r="183" spans="1:1" x14ac:dyDescent="0.25">
      <c r="A183" t="s">
        <v>98</v>
      </c>
    </row>
    <row r="184" spans="1:1" x14ac:dyDescent="0.25">
      <c r="A184" t="s">
        <v>99</v>
      </c>
    </row>
    <row r="185" spans="1:1" x14ac:dyDescent="0.25">
      <c r="A185" t="s">
        <v>100</v>
      </c>
    </row>
    <row r="186" spans="1:1" x14ac:dyDescent="0.25">
      <c r="A186" t="s">
        <v>101</v>
      </c>
    </row>
    <row r="187" spans="1:1" x14ac:dyDescent="0.25">
      <c r="A187" t="s">
        <v>44</v>
      </c>
    </row>
    <row r="188" spans="1:1" x14ac:dyDescent="0.25">
      <c r="A188" t="s">
        <v>45</v>
      </c>
    </row>
    <row r="189" spans="1:1" x14ac:dyDescent="0.25">
      <c r="A189" t="s">
        <v>46</v>
      </c>
    </row>
    <row r="190" spans="1:1" x14ac:dyDescent="0.25">
      <c r="A190" t="s">
        <v>47</v>
      </c>
    </row>
    <row r="191" spans="1:1" x14ac:dyDescent="0.25">
      <c r="A191" t="s">
        <v>48</v>
      </c>
    </row>
    <row r="192" spans="1:1" x14ac:dyDescent="0.25">
      <c r="A192" t="s">
        <v>102</v>
      </c>
    </row>
    <row r="193" spans="1:1" x14ac:dyDescent="0.25">
      <c r="A193" t="s">
        <v>103</v>
      </c>
    </row>
    <row r="194" spans="1:1" x14ac:dyDescent="0.25">
      <c r="A194" t="s">
        <v>69</v>
      </c>
    </row>
    <row r="195" spans="1:1" x14ac:dyDescent="0.25">
      <c r="A195" t="s">
        <v>17</v>
      </c>
    </row>
    <row r="196" spans="1:1" x14ac:dyDescent="0.25">
      <c r="A196" t="e">
        <f>- Lugar: Quinta da Silveira</f>
        <v>#NAME?</v>
      </c>
    </row>
    <row r="197" spans="1:1" x14ac:dyDescent="0.25">
      <c r="A197" t="e">
        <f>- Freguesia: Armamar</f>
        <v>#NAME?</v>
      </c>
    </row>
    <row r="198" spans="1:1" x14ac:dyDescent="0.25">
      <c r="A198" t="e">
        <f>- Concelho: Armamar</f>
        <v>#NAME?</v>
      </c>
    </row>
    <row r="199" spans="1:1" x14ac:dyDescent="0.25">
      <c r="A199" t="e">
        <f>- Distrito: Viseu</f>
        <v>#NAME?</v>
      </c>
    </row>
    <row r="200" spans="1:1" x14ac:dyDescent="0.25">
      <c r="A200" t="s">
        <v>104</v>
      </c>
    </row>
    <row r="201" spans="1:1" x14ac:dyDescent="0.25">
      <c r="A201" t="s">
        <v>105</v>
      </c>
    </row>
    <row r="202" spans="1:1" x14ac:dyDescent="0.25">
      <c r="A202" t="s">
        <v>106</v>
      </c>
    </row>
    <row r="203" spans="1:1" x14ac:dyDescent="0.25">
      <c r="A203" t="s">
        <v>84</v>
      </c>
    </row>
    <row r="204" spans="1:1" x14ac:dyDescent="0.25">
      <c r="A204" t="s">
        <v>85</v>
      </c>
    </row>
    <row r="205" spans="1:1" x14ac:dyDescent="0.25">
      <c r="A205" t="s">
        <v>44</v>
      </c>
    </row>
    <row r="206" spans="1:1" x14ac:dyDescent="0.25">
      <c r="A206" t="s">
        <v>66</v>
      </c>
    </row>
    <row r="207" spans="1:1" x14ac:dyDescent="0.25">
      <c r="A207" t="s">
        <v>77</v>
      </c>
    </row>
    <row r="208" spans="1:1" x14ac:dyDescent="0.25">
      <c r="A208" t="s">
        <v>47</v>
      </c>
    </row>
    <row r="209" spans="1:1" x14ac:dyDescent="0.25">
      <c r="A209" t="s">
        <v>48</v>
      </c>
    </row>
    <row r="210" spans="1:1" x14ac:dyDescent="0.25">
      <c r="A210" t="s">
        <v>107</v>
      </c>
    </row>
    <row r="211" spans="1:1" x14ac:dyDescent="0.25">
      <c r="A211" t="s">
        <v>108</v>
      </c>
    </row>
    <row r="212" spans="1:1" x14ac:dyDescent="0.25">
      <c r="A212" t="s">
        <v>69</v>
      </c>
    </row>
    <row r="213" spans="1:1" x14ac:dyDescent="0.25">
      <c r="A213" t="s">
        <v>17</v>
      </c>
    </row>
    <row r="214" spans="1:1" x14ac:dyDescent="0.25">
      <c r="A214" t="e">
        <f>- Lugar: Eira Queimada</f>
        <v>#NAME?</v>
      </c>
    </row>
    <row r="215" spans="1:1" x14ac:dyDescent="0.25">
      <c r="A215" t="e">
        <f>- Freguesia: Gouviães</f>
        <v>#NAME?</v>
      </c>
    </row>
    <row r="216" spans="1:1" x14ac:dyDescent="0.25">
      <c r="A216" t="e">
        <f>- Concelho: Tarouca</f>
        <v>#NAME?</v>
      </c>
    </row>
    <row r="217" spans="1:1" x14ac:dyDescent="0.25">
      <c r="A217" t="e">
        <f>- Distrito: Viseu</f>
        <v>#NAME?</v>
      </c>
    </row>
    <row r="218" spans="1:1" x14ac:dyDescent="0.25">
      <c r="A218" t="s">
        <v>109</v>
      </c>
    </row>
    <row r="219" spans="1:1" x14ac:dyDescent="0.25">
      <c r="A219" t="s">
        <v>110</v>
      </c>
    </row>
    <row r="220" spans="1:1" x14ac:dyDescent="0.25">
      <c r="A220" t="s">
        <v>111</v>
      </c>
    </row>
    <row r="221" spans="1:1" x14ac:dyDescent="0.25">
      <c r="A221" t="s">
        <v>112</v>
      </c>
    </row>
    <row r="222" spans="1:1" x14ac:dyDescent="0.25">
      <c r="A222" t="s">
        <v>56</v>
      </c>
    </row>
    <row r="223" spans="1:1" x14ac:dyDescent="0.25">
      <c r="A223" t="s">
        <v>44</v>
      </c>
    </row>
    <row r="224" spans="1:1" x14ac:dyDescent="0.25">
      <c r="A224" t="s">
        <v>66</v>
      </c>
    </row>
    <row r="225" spans="1:1" x14ac:dyDescent="0.25">
      <c r="A225" t="s">
        <v>113</v>
      </c>
    </row>
    <row r="226" spans="1:1" x14ac:dyDescent="0.25">
      <c r="A226" t="s">
        <v>47</v>
      </c>
    </row>
    <row r="227" spans="1:1" x14ac:dyDescent="0.25">
      <c r="A227" t="s">
        <v>48</v>
      </c>
    </row>
    <row r="228" spans="1:1" x14ac:dyDescent="0.25">
      <c r="A228" t="s">
        <v>114</v>
      </c>
    </row>
    <row r="229" spans="1:1" x14ac:dyDescent="0.25">
      <c r="A229" t="s">
        <v>115</v>
      </c>
    </row>
    <row r="230" spans="1:1" x14ac:dyDescent="0.25">
      <c r="A230" t="s">
        <v>69</v>
      </c>
    </row>
    <row r="231" spans="1:1" x14ac:dyDescent="0.25">
      <c r="A231" t="s">
        <v>17</v>
      </c>
    </row>
    <row r="232" spans="1:1" x14ac:dyDescent="0.25">
      <c r="A232" t="s">
        <v>116</v>
      </c>
    </row>
    <row r="233" spans="1:1" x14ac:dyDescent="0.25">
      <c r="A233" t="e">
        <f>- Freguesia: Vila Chã da Beira</f>
        <v>#NAME?</v>
      </c>
    </row>
    <row r="234" spans="1:1" x14ac:dyDescent="0.25">
      <c r="A234" t="e">
        <f>- Concelho: Tarouca</f>
        <v>#NAME?</v>
      </c>
    </row>
    <row r="235" spans="1:1" x14ac:dyDescent="0.25">
      <c r="A235" t="e">
        <f>- Distrito: Viseu</f>
        <v>#NAME?</v>
      </c>
    </row>
    <row r="236" spans="1:1" x14ac:dyDescent="0.25">
      <c r="A236" t="s">
        <v>117</v>
      </c>
    </row>
    <row r="237" spans="1:1" x14ac:dyDescent="0.25">
      <c r="A237" t="s">
        <v>118</v>
      </c>
    </row>
    <row r="238" spans="1:1" x14ac:dyDescent="0.25">
      <c r="A238" t="s">
        <v>119</v>
      </c>
    </row>
    <row r="239" spans="1:1" x14ac:dyDescent="0.25">
      <c r="A239" t="s">
        <v>84</v>
      </c>
    </row>
    <row r="240" spans="1:1" x14ac:dyDescent="0.25">
      <c r="A240" t="s">
        <v>120</v>
      </c>
    </row>
    <row r="241" spans="1:1" x14ac:dyDescent="0.25">
      <c r="A241" t="s">
        <v>44</v>
      </c>
    </row>
    <row r="242" spans="1:1" x14ac:dyDescent="0.25">
      <c r="A242" t="s">
        <v>66</v>
      </c>
    </row>
    <row r="243" spans="1:1" x14ac:dyDescent="0.25">
      <c r="A243" t="s">
        <v>46</v>
      </c>
    </row>
    <row r="244" spans="1:1" x14ac:dyDescent="0.25">
      <c r="A244" t="s">
        <v>47</v>
      </c>
    </row>
    <row r="245" spans="1:1" x14ac:dyDescent="0.25">
      <c r="A245" t="s">
        <v>48</v>
      </c>
    </row>
    <row r="246" spans="1:1" x14ac:dyDescent="0.25">
      <c r="A246" t="s">
        <v>121</v>
      </c>
    </row>
    <row r="247" spans="1:1" x14ac:dyDescent="0.25">
      <c r="A247" t="s">
        <v>122</v>
      </c>
    </row>
    <row r="248" spans="1:1" x14ac:dyDescent="0.25">
      <c r="A248" t="s">
        <v>69</v>
      </c>
    </row>
    <row r="249" spans="1:1" x14ac:dyDescent="0.25">
      <c r="A249" t="s">
        <v>17</v>
      </c>
    </row>
    <row r="250" spans="1:1" x14ac:dyDescent="0.25">
      <c r="A250" t="e">
        <f>- Lugar: Filipe</f>
        <v>#NAME?</v>
      </c>
    </row>
    <row r="251" spans="1:1" x14ac:dyDescent="0.25">
      <c r="A251" t="e">
        <f>- Freguesia: Ucanha</f>
        <v>#NAME?</v>
      </c>
    </row>
    <row r="252" spans="1:1" x14ac:dyDescent="0.25">
      <c r="A252" t="e">
        <f>- Concelho: Tarouca</f>
        <v>#NAME?</v>
      </c>
    </row>
    <row r="253" spans="1:1" x14ac:dyDescent="0.25">
      <c r="A253" t="e">
        <f>- Distrito: Viseu</f>
        <v>#NAME?</v>
      </c>
    </row>
    <row r="254" spans="1:1" x14ac:dyDescent="0.25">
      <c r="A254" t="s">
        <v>123</v>
      </c>
    </row>
    <row r="255" spans="1:1" x14ac:dyDescent="0.25">
      <c r="A255" t="s">
        <v>124</v>
      </c>
    </row>
    <row r="256" spans="1:1" x14ac:dyDescent="0.25">
      <c r="A256" t="s">
        <v>125</v>
      </c>
    </row>
    <row r="257" spans="1:1" x14ac:dyDescent="0.25">
      <c r="A257" t="s">
        <v>55</v>
      </c>
    </row>
    <row r="258" spans="1:1" x14ac:dyDescent="0.25">
      <c r="A258" t="s">
        <v>56</v>
      </c>
    </row>
    <row r="259" spans="1:1" x14ac:dyDescent="0.25">
      <c r="A259" t="s">
        <v>44</v>
      </c>
    </row>
    <row r="260" spans="1:1" x14ac:dyDescent="0.25">
      <c r="A260" t="s">
        <v>57</v>
      </c>
    </row>
    <row r="261" spans="1:1" x14ac:dyDescent="0.25">
      <c r="A261" t="s">
        <v>46</v>
      </c>
    </row>
    <row r="262" spans="1:1" x14ac:dyDescent="0.25">
      <c r="A262" t="s">
        <v>47</v>
      </c>
    </row>
    <row r="263" spans="1:1" x14ac:dyDescent="0.25">
      <c r="A263" t="s">
        <v>48</v>
      </c>
    </row>
    <row r="264" spans="1:1" x14ac:dyDescent="0.25">
      <c r="A264" t="s">
        <v>126</v>
      </c>
    </row>
    <row r="265" spans="1:1" x14ac:dyDescent="0.25">
      <c r="A265" t="s">
        <v>127</v>
      </c>
    </row>
    <row r="266" spans="1:1" x14ac:dyDescent="0.25">
      <c r="A266" t="s">
        <v>69</v>
      </c>
    </row>
    <row r="267" spans="1:1" x14ac:dyDescent="0.25">
      <c r="A267" t="s">
        <v>17</v>
      </c>
    </row>
    <row r="268" spans="1:1" x14ac:dyDescent="0.25">
      <c r="A268" t="e">
        <f>- Lugar: Giralda</f>
        <v>#NAME?</v>
      </c>
    </row>
    <row r="269" spans="1:1" x14ac:dyDescent="0.25">
      <c r="A269" t="e">
        <f>- Freguesia: Lazarim</f>
        <v>#NAME?</v>
      </c>
    </row>
    <row r="270" spans="1:1" x14ac:dyDescent="0.25">
      <c r="A270" t="e">
        <f>- Concelho: Lamego</f>
        <v>#NAME?</v>
      </c>
    </row>
    <row r="271" spans="1:1" x14ac:dyDescent="0.25">
      <c r="A271" t="e">
        <f>- Distrito: Viseu</f>
        <v>#NAME?</v>
      </c>
    </row>
    <row r="272" spans="1:1" x14ac:dyDescent="0.25">
      <c r="A272" t="s">
        <v>128</v>
      </c>
    </row>
    <row r="273" spans="1:1" x14ac:dyDescent="0.25">
      <c r="A273" t="s">
        <v>129</v>
      </c>
    </row>
    <row r="274" spans="1:1" x14ac:dyDescent="0.25">
      <c r="A274" t="s">
        <v>130</v>
      </c>
    </row>
    <row r="275" spans="1:1" x14ac:dyDescent="0.25">
      <c r="A275" t="s">
        <v>112</v>
      </c>
    </row>
    <row r="276" spans="1:1" x14ac:dyDescent="0.25">
      <c r="A276" t="s">
        <v>120</v>
      </c>
    </row>
    <row r="277" spans="1:1" x14ac:dyDescent="0.25">
      <c r="A277" t="s">
        <v>44</v>
      </c>
    </row>
    <row r="278" spans="1:1" x14ac:dyDescent="0.25">
      <c r="A278" t="s">
        <v>66</v>
      </c>
    </row>
    <row r="279" spans="1:1" x14ac:dyDescent="0.25">
      <c r="A279" t="s">
        <v>131</v>
      </c>
    </row>
    <row r="280" spans="1:1" x14ac:dyDescent="0.25">
      <c r="A280" t="s">
        <v>47</v>
      </c>
    </row>
    <row r="281" spans="1:1" x14ac:dyDescent="0.25">
      <c r="A281" t="s">
        <v>48</v>
      </c>
    </row>
    <row r="282" spans="1:1" x14ac:dyDescent="0.25">
      <c r="A282" t="s">
        <v>132</v>
      </c>
    </row>
    <row r="283" spans="1:1" x14ac:dyDescent="0.25">
      <c r="A283" t="s">
        <v>133</v>
      </c>
    </row>
    <row r="284" spans="1:1" x14ac:dyDescent="0.25">
      <c r="A284" t="s">
        <v>69</v>
      </c>
    </row>
    <row r="285" spans="1:1" x14ac:dyDescent="0.25">
      <c r="A285" t="s">
        <v>17</v>
      </c>
    </row>
    <row r="286" spans="1:1" x14ac:dyDescent="0.25">
      <c r="A286" t="e">
        <f>- Lugar: Pedra Cavada/Salgueiral</f>
        <v>#NAME?</v>
      </c>
    </row>
    <row r="287" spans="1:1" x14ac:dyDescent="0.25">
      <c r="A287" t="e">
        <f>- Freguesia: Lazarim</f>
        <v>#NAME?</v>
      </c>
    </row>
    <row r="288" spans="1:1" x14ac:dyDescent="0.25">
      <c r="A288" t="e">
        <f>- Concelho: Lamego</f>
        <v>#NAME?</v>
      </c>
    </row>
    <row r="289" spans="1:1" x14ac:dyDescent="0.25">
      <c r="A289" t="e">
        <f>- Distrito: Viseu</f>
        <v>#NAME?</v>
      </c>
    </row>
    <row r="290" spans="1:1" x14ac:dyDescent="0.25">
      <c r="A290" t="s">
        <v>134</v>
      </c>
    </row>
    <row r="291" spans="1:1" x14ac:dyDescent="0.25">
      <c r="A291" t="s">
        <v>135</v>
      </c>
    </row>
    <row r="292" spans="1:1" x14ac:dyDescent="0.25">
      <c r="A292" t="s">
        <v>136</v>
      </c>
    </row>
    <row r="293" spans="1:1" x14ac:dyDescent="0.25">
      <c r="A293" t="s">
        <v>55</v>
      </c>
    </row>
    <row r="294" spans="1:1" x14ac:dyDescent="0.25">
      <c r="A294" t="s">
        <v>56</v>
      </c>
    </row>
    <row r="295" spans="1:1" x14ac:dyDescent="0.25">
      <c r="A295" t="s">
        <v>44</v>
      </c>
    </row>
    <row r="296" spans="1:1" x14ac:dyDescent="0.25">
      <c r="A296" t="s">
        <v>57</v>
      </c>
    </row>
    <row r="297" spans="1:1" x14ac:dyDescent="0.25">
      <c r="A297" t="s">
        <v>46</v>
      </c>
    </row>
    <row r="298" spans="1:1" x14ac:dyDescent="0.25">
      <c r="A298" t="s">
        <v>47</v>
      </c>
    </row>
    <row r="299" spans="1:1" x14ac:dyDescent="0.25">
      <c r="A299" t="s">
        <v>48</v>
      </c>
    </row>
    <row r="300" spans="1:1" x14ac:dyDescent="0.25">
      <c r="A300" t="s">
        <v>137</v>
      </c>
    </row>
    <row r="301" spans="1:1" x14ac:dyDescent="0.25">
      <c r="A301" t="s">
        <v>138</v>
      </c>
    </row>
    <row r="302" spans="1:1" x14ac:dyDescent="0.25">
      <c r="A302" t="s">
        <v>69</v>
      </c>
    </row>
    <row r="303" spans="1:1" x14ac:dyDescent="0.25">
      <c r="A303" t="s">
        <v>17</v>
      </c>
    </row>
    <row r="304" spans="1:1" x14ac:dyDescent="0.25">
      <c r="A304" t="e">
        <f>- Lugar: Dorna Pedrenha</f>
        <v>#NAME?</v>
      </c>
    </row>
    <row r="305" spans="1:1" x14ac:dyDescent="0.25">
      <c r="A305" t="e">
        <f>- Freguesia: Lazarim</f>
        <v>#NAME?</v>
      </c>
    </row>
    <row r="306" spans="1:1" x14ac:dyDescent="0.25">
      <c r="A306" t="e">
        <f>- Concelho: Lamego</f>
        <v>#NAME?</v>
      </c>
    </row>
    <row r="307" spans="1:1" x14ac:dyDescent="0.25">
      <c r="A307" t="e">
        <f>- Distrito: Viseu</f>
        <v>#NAME?</v>
      </c>
    </row>
    <row r="308" spans="1:1" x14ac:dyDescent="0.25">
      <c r="A308" t="s">
        <v>139</v>
      </c>
    </row>
    <row r="309" spans="1:1" x14ac:dyDescent="0.25">
      <c r="A309" t="s">
        <v>140</v>
      </c>
    </row>
    <row r="310" spans="1:1" x14ac:dyDescent="0.25">
      <c r="A310" t="s">
        <v>141</v>
      </c>
    </row>
    <row r="311" spans="1:1" x14ac:dyDescent="0.25">
      <c r="A311" t="s">
        <v>55</v>
      </c>
    </row>
    <row r="312" spans="1:1" x14ac:dyDescent="0.25">
      <c r="A312" t="s">
        <v>56</v>
      </c>
    </row>
    <row r="313" spans="1:1" x14ac:dyDescent="0.25">
      <c r="A313" t="s">
        <v>44</v>
      </c>
    </row>
    <row r="314" spans="1:1" x14ac:dyDescent="0.25">
      <c r="A314" t="s">
        <v>57</v>
      </c>
    </row>
    <row r="315" spans="1:1" x14ac:dyDescent="0.25">
      <c r="A315" t="s">
        <v>131</v>
      </c>
    </row>
    <row r="316" spans="1:1" x14ac:dyDescent="0.25">
      <c r="A316" t="s">
        <v>47</v>
      </c>
    </row>
    <row r="317" spans="1:1" x14ac:dyDescent="0.25">
      <c r="A317" t="s">
        <v>48</v>
      </c>
    </row>
    <row r="318" spans="1:1" x14ac:dyDescent="0.25">
      <c r="A318" t="s">
        <v>142</v>
      </c>
    </row>
    <row r="319" spans="1:1" x14ac:dyDescent="0.25">
      <c r="A319" t="s">
        <v>143</v>
      </c>
    </row>
    <row r="320" spans="1:1" x14ac:dyDescent="0.25">
      <c r="A320" t="s">
        <v>144</v>
      </c>
    </row>
    <row r="321" spans="1:1" x14ac:dyDescent="0.25">
      <c r="A321" t="s">
        <v>17</v>
      </c>
    </row>
    <row r="322" spans="1:1" x14ac:dyDescent="0.25">
      <c r="A322" t="e">
        <f>- Lugar: Mesquitela</f>
        <v>#NAME?</v>
      </c>
    </row>
    <row r="323" spans="1:1" x14ac:dyDescent="0.25">
      <c r="A323" t="e">
        <f>- Freguesia: Barrô</f>
        <v>#NAME?</v>
      </c>
    </row>
    <row r="324" spans="1:1" x14ac:dyDescent="0.25">
      <c r="A324" t="e">
        <f>- Concelho: Resende</f>
        <v>#NAME?</v>
      </c>
    </row>
    <row r="325" spans="1:1" x14ac:dyDescent="0.25">
      <c r="A325" t="e">
        <f>- Distrito: Viseu</f>
        <v>#NAME?</v>
      </c>
    </row>
    <row r="326" spans="1:1" x14ac:dyDescent="0.25">
      <c r="A326" t="s">
        <v>145</v>
      </c>
    </row>
    <row r="327" spans="1:1" x14ac:dyDescent="0.25">
      <c r="A327" t="s">
        <v>146</v>
      </c>
    </row>
    <row r="328" spans="1:1" x14ac:dyDescent="0.25">
      <c r="A328" t="s">
        <v>147</v>
      </c>
    </row>
    <row r="329" spans="1:1" x14ac:dyDescent="0.25">
      <c r="A329" t="s">
        <v>112</v>
      </c>
    </row>
    <row r="330" spans="1:1" x14ac:dyDescent="0.25">
      <c r="A330" t="s">
        <v>120</v>
      </c>
    </row>
    <row r="331" spans="1:1" x14ac:dyDescent="0.25">
      <c r="A331" t="s">
        <v>44</v>
      </c>
    </row>
    <row r="332" spans="1:1" x14ac:dyDescent="0.25">
      <c r="A332" t="s">
        <v>66</v>
      </c>
    </row>
    <row r="333" spans="1:1" x14ac:dyDescent="0.25">
      <c r="A333" t="s">
        <v>77</v>
      </c>
    </row>
    <row r="334" spans="1:1" x14ac:dyDescent="0.25">
      <c r="A334" t="s">
        <v>47</v>
      </c>
    </row>
    <row r="335" spans="1:1" x14ac:dyDescent="0.25">
      <c r="A335" t="s">
        <v>48</v>
      </c>
    </row>
    <row r="336" spans="1:1" x14ac:dyDescent="0.25">
      <c r="A336" t="s">
        <v>148</v>
      </c>
    </row>
    <row r="337" spans="1:1" x14ac:dyDescent="0.25">
      <c r="A337" t="s">
        <v>149</v>
      </c>
    </row>
    <row r="338" spans="1:1" x14ac:dyDescent="0.25">
      <c r="A338" t="s">
        <v>150</v>
      </c>
    </row>
    <row r="339" spans="1:1" x14ac:dyDescent="0.25">
      <c r="A339" t="s">
        <v>17</v>
      </c>
    </row>
    <row r="340" spans="1:1" x14ac:dyDescent="0.25">
      <c r="A340" t="e">
        <f>- Lugar: Mogueira</f>
        <v>#NAME?</v>
      </c>
    </row>
    <row r="341" spans="1:1" x14ac:dyDescent="0.25">
      <c r="A341" t="e">
        <f>- Freguesia: S. Martinho de Mouros</f>
        <v>#NAME?</v>
      </c>
    </row>
    <row r="342" spans="1:1" x14ac:dyDescent="0.25">
      <c r="A342" t="e">
        <f>- Concelho: Resende</f>
        <v>#NAME?</v>
      </c>
    </row>
    <row r="343" spans="1:1" x14ac:dyDescent="0.25">
      <c r="A343" t="e">
        <f>- Distrito: Viseu</f>
        <v>#NAME?</v>
      </c>
    </row>
    <row r="344" spans="1:1" x14ac:dyDescent="0.25">
      <c r="A344" t="s">
        <v>151</v>
      </c>
    </row>
    <row r="345" spans="1:1" x14ac:dyDescent="0.25">
      <c r="A345" t="s">
        <v>152</v>
      </c>
    </row>
    <row r="346" spans="1:1" x14ac:dyDescent="0.25">
      <c r="A346" t="s">
        <v>153</v>
      </c>
    </row>
    <row r="347" spans="1:1" x14ac:dyDescent="0.25">
      <c r="A347" t="s">
        <v>100</v>
      </c>
    </row>
    <row r="348" spans="1:1" x14ac:dyDescent="0.25">
      <c r="A348" t="s">
        <v>101</v>
      </c>
    </row>
    <row r="349" spans="1:1" x14ac:dyDescent="0.25">
      <c r="A349" t="s">
        <v>44</v>
      </c>
    </row>
    <row r="350" spans="1:1" x14ac:dyDescent="0.25">
      <c r="A350" t="s">
        <v>45</v>
      </c>
    </row>
    <row r="351" spans="1:1" x14ac:dyDescent="0.25">
      <c r="A351" t="s">
        <v>154</v>
      </c>
    </row>
    <row r="352" spans="1:1" x14ac:dyDescent="0.25">
      <c r="A352" t="s">
        <v>47</v>
      </c>
    </row>
    <row r="353" spans="1:1" x14ac:dyDescent="0.25">
      <c r="A353" t="s">
        <v>48</v>
      </c>
    </row>
    <row r="354" spans="1:1" x14ac:dyDescent="0.25">
      <c r="A354" t="s">
        <v>155</v>
      </c>
    </row>
    <row r="355" spans="1:1" x14ac:dyDescent="0.25">
      <c r="A355" t="s">
        <v>156</v>
      </c>
    </row>
    <row r="356" spans="1:1" x14ac:dyDescent="0.25">
      <c r="A356" t="s">
        <v>157</v>
      </c>
    </row>
    <row r="357" spans="1:1" x14ac:dyDescent="0.25">
      <c r="A357" t="s">
        <v>17</v>
      </c>
    </row>
    <row r="358" spans="1:1" x14ac:dyDescent="0.25">
      <c r="A358" t="e">
        <f>- Lugar: Quinta da Margiada</f>
        <v>#NAME?</v>
      </c>
    </row>
    <row r="359" spans="1:1" x14ac:dyDescent="0.25">
      <c r="A359" t="e">
        <f>- Freguesia: Freigil</f>
        <v>#NAME?</v>
      </c>
    </row>
    <row r="360" spans="1:1" x14ac:dyDescent="0.25">
      <c r="A360" t="e">
        <f>- Concelho: Resende</f>
        <v>#NAME?</v>
      </c>
    </row>
    <row r="361" spans="1:1" x14ac:dyDescent="0.25">
      <c r="A361" t="e">
        <f>- Distrito: Viseu</f>
        <v>#NAME?</v>
      </c>
    </row>
    <row r="362" spans="1:1" x14ac:dyDescent="0.25">
      <c r="A362" t="s">
        <v>158</v>
      </c>
    </row>
    <row r="363" spans="1:1" x14ac:dyDescent="0.25">
      <c r="A363" t="s">
        <v>159</v>
      </c>
    </row>
    <row r="364" spans="1:1" x14ac:dyDescent="0.25">
      <c r="A364" t="s">
        <v>160</v>
      </c>
    </row>
    <row r="365" spans="1:1" x14ac:dyDescent="0.25">
      <c r="A365" t="s">
        <v>112</v>
      </c>
    </row>
    <row r="366" spans="1:1" x14ac:dyDescent="0.25">
      <c r="A366" t="s">
        <v>120</v>
      </c>
    </row>
    <row r="367" spans="1:1" x14ac:dyDescent="0.25">
      <c r="A367" t="s">
        <v>44</v>
      </c>
    </row>
    <row r="368" spans="1:1" x14ac:dyDescent="0.25">
      <c r="A368" t="s">
        <v>66</v>
      </c>
    </row>
    <row r="369" spans="1:1" x14ac:dyDescent="0.25">
      <c r="A369" t="s">
        <v>46</v>
      </c>
    </row>
    <row r="370" spans="1:1" x14ac:dyDescent="0.25">
      <c r="A370" t="s">
        <v>47</v>
      </c>
    </row>
    <row r="371" spans="1:1" x14ac:dyDescent="0.25">
      <c r="A371" t="s">
        <v>48</v>
      </c>
    </row>
    <row r="372" spans="1:1" x14ac:dyDescent="0.25">
      <c r="A372" t="s">
        <v>161</v>
      </c>
    </row>
    <row r="373" spans="1:1" x14ac:dyDescent="0.25">
      <c r="A373" t="s">
        <v>162</v>
      </c>
    </row>
    <row r="374" spans="1:1" x14ac:dyDescent="0.25">
      <c r="A374" t="s">
        <v>163</v>
      </c>
    </row>
    <row r="375" spans="1:1" x14ac:dyDescent="0.25">
      <c r="A375" t="s">
        <v>17</v>
      </c>
    </row>
    <row r="376" spans="1:1" x14ac:dyDescent="0.25">
      <c r="A376" t="e">
        <f>- Lugar: Quintã</f>
        <v>#NAME?</v>
      </c>
    </row>
    <row r="377" spans="1:1" x14ac:dyDescent="0.25">
      <c r="A377" t="e">
        <f>- Freguesia: Cárquere</f>
        <v>#NAME?</v>
      </c>
    </row>
    <row r="378" spans="1:1" x14ac:dyDescent="0.25">
      <c r="A378" t="e">
        <f>- Concelho: Resende</f>
        <v>#NAME?</v>
      </c>
    </row>
    <row r="379" spans="1:1" x14ac:dyDescent="0.25">
      <c r="A379" t="e">
        <f>- Distrito: Viseu</f>
        <v>#NAME?</v>
      </c>
    </row>
    <row r="380" spans="1:1" x14ac:dyDescent="0.25">
      <c r="A380" t="s">
        <v>164</v>
      </c>
    </row>
    <row r="381" spans="1:1" x14ac:dyDescent="0.25">
      <c r="A381" t="s">
        <v>165</v>
      </c>
    </row>
    <row r="382" spans="1:1" x14ac:dyDescent="0.25">
      <c r="A382" t="s">
        <v>166</v>
      </c>
    </row>
    <row r="383" spans="1:1" x14ac:dyDescent="0.25">
      <c r="A383" t="s">
        <v>55</v>
      </c>
    </row>
    <row r="384" spans="1:1" x14ac:dyDescent="0.25">
      <c r="A384" t="s">
        <v>56</v>
      </c>
    </row>
    <row r="385" spans="1:1" x14ac:dyDescent="0.25">
      <c r="A385" t="s">
        <v>44</v>
      </c>
    </row>
    <row r="386" spans="1:1" x14ac:dyDescent="0.25">
      <c r="A386" t="s">
        <v>57</v>
      </c>
    </row>
    <row r="387" spans="1:1" x14ac:dyDescent="0.25">
      <c r="A387" t="s">
        <v>167</v>
      </c>
    </row>
    <row r="388" spans="1:1" x14ac:dyDescent="0.25">
      <c r="A388" t="s">
        <v>47</v>
      </c>
    </row>
    <row r="389" spans="1:1" x14ac:dyDescent="0.25">
      <c r="A389" t="s">
        <v>48</v>
      </c>
    </row>
    <row r="390" spans="1:1" x14ac:dyDescent="0.25">
      <c r="A390" t="s">
        <v>168</v>
      </c>
    </row>
    <row r="391" spans="1:1" x14ac:dyDescent="0.25">
      <c r="A391" t="s">
        <v>169</v>
      </c>
    </row>
    <row r="392" spans="1:1" x14ac:dyDescent="0.25">
      <c r="A392" t="s">
        <v>170</v>
      </c>
    </row>
    <row r="393" spans="1:1" x14ac:dyDescent="0.25">
      <c r="A393" t="s">
        <v>17</v>
      </c>
    </row>
    <row r="394" spans="1:1" x14ac:dyDescent="0.25">
      <c r="A394" t="e">
        <f>- Lugar: Campo de futebol</f>
        <v>#NAME?</v>
      </c>
    </row>
    <row r="395" spans="1:1" x14ac:dyDescent="0.25">
      <c r="A395" t="e">
        <f>- Freguesia: S. Cipriano</f>
        <v>#NAME?</v>
      </c>
    </row>
    <row r="396" spans="1:1" x14ac:dyDescent="0.25">
      <c r="A396" t="e">
        <f>- Concelho: Resende</f>
        <v>#NAME?</v>
      </c>
    </row>
    <row r="397" spans="1:1" x14ac:dyDescent="0.25">
      <c r="A397" t="e">
        <f>- Distrito: Viseu</f>
        <v>#NAME?</v>
      </c>
    </row>
    <row r="398" spans="1:1" x14ac:dyDescent="0.25">
      <c r="A398" t="s">
        <v>171</v>
      </c>
    </row>
    <row r="399" spans="1:1" x14ac:dyDescent="0.25">
      <c r="A399" t="s">
        <v>172</v>
      </c>
    </row>
    <row r="400" spans="1:1" x14ac:dyDescent="0.25">
      <c r="A400" t="s">
        <v>173</v>
      </c>
    </row>
    <row r="401" spans="1:1" x14ac:dyDescent="0.25">
      <c r="A401" t="s">
        <v>112</v>
      </c>
    </row>
    <row r="402" spans="1:1" x14ac:dyDescent="0.25">
      <c r="A402" t="s">
        <v>120</v>
      </c>
    </row>
    <row r="403" spans="1:1" x14ac:dyDescent="0.25">
      <c r="A403" t="s">
        <v>44</v>
      </c>
    </row>
    <row r="404" spans="1:1" x14ac:dyDescent="0.25">
      <c r="A404" t="s">
        <v>66</v>
      </c>
    </row>
    <row r="405" spans="1:1" x14ac:dyDescent="0.25">
      <c r="A405" t="s">
        <v>46</v>
      </c>
    </row>
    <row r="406" spans="1:1" x14ac:dyDescent="0.25">
      <c r="A406" t="s">
        <v>47</v>
      </c>
    </row>
    <row r="407" spans="1:1" x14ac:dyDescent="0.25">
      <c r="A407" t="s">
        <v>48</v>
      </c>
    </row>
    <row r="408" spans="1:1" x14ac:dyDescent="0.25">
      <c r="A408" t="s">
        <v>174</v>
      </c>
    </row>
    <row r="409" spans="1:1" x14ac:dyDescent="0.25">
      <c r="A409" t="s">
        <v>175</v>
      </c>
    </row>
    <row r="410" spans="1:1" x14ac:dyDescent="0.25">
      <c r="A410" t="s">
        <v>176</v>
      </c>
    </row>
    <row r="411" spans="1:1" x14ac:dyDescent="0.25">
      <c r="A411" t="s">
        <v>17</v>
      </c>
    </row>
    <row r="412" spans="1:1" x14ac:dyDescent="0.25">
      <c r="A412" t="e">
        <f>- Lugar: Masseiras</f>
        <v>#NAME?</v>
      </c>
    </row>
    <row r="413" spans="1:1" x14ac:dyDescent="0.25">
      <c r="A413" t="e">
        <f>- Freguesia: S. Cipriano</f>
        <v>#NAME?</v>
      </c>
    </row>
    <row r="414" spans="1:1" x14ac:dyDescent="0.25">
      <c r="A414" t="e">
        <f>- Concelho: Resende</f>
        <v>#NAME?</v>
      </c>
    </row>
    <row r="415" spans="1:1" x14ac:dyDescent="0.25">
      <c r="A415" t="e">
        <f>- Distrito: Viseu</f>
        <v>#NAME?</v>
      </c>
    </row>
    <row r="416" spans="1:1" x14ac:dyDescent="0.25">
      <c r="A416" t="s">
        <v>177</v>
      </c>
    </row>
    <row r="417" spans="1:1" x14ac:dyDescent="0.25">
      <c r="A417" t="s">
        <v>178</v>
      </c>
    </row>
    <row r="418" spans="1:1" x14ac:dyDescent="0.25">
      <c r="A418" t="s">
        <v>179</v>
      </c>
    </row>
    <row r="419" spans="1:1" x14ac:dyDescent="0.25">
      <c r="A419" t="s">
        <v>112</v>
      </c>
    </row>
    <row r="420" spans="1:1" x14ac:dyDescent="0.25">
      <c r="A420" t="s">
        <v>120</v>
      </c>
    </row>
    <row r="421" spans="1:1" x14ac:dyDescent="0.25">
      <c r="A421" t="s">
        <v>44</v>
      </c>
    </row>
    <row r="422" spans="1:1" x14ac:dyDescent="0.25">
      <c r="A422" t="s">
        <v>66</v>
      </c>
    </row>
    <row r="423" spans="1:1" x14ac:dyDescent="0.25">
      <c r="A423" t="s">
        <v>131</v>
      </c>
    </row>
    <row r="424" spans="1:1" x14ac:dyDescent="0.25">
      <c r="A424" t="s">
        <v>47</v>
      </c>
    </row>
    <row r="425" spans="1:1" x14ac:dyDescent="0.25">
      <c r="A425" t="s">
        <v>48</v>
      </c>
    </row>
    <row r="426" spans="1:1" x14ac:dyDescent="0.25">
      <c r="A426" t="s">
        <v>180</v>
      </c>
    </row>
    <row r="427" spans="1:1" x14ac:dyDescent="0.25">
      <c r="A427" t="s">
        <v>181</v>
      </c>
    </row>
    <row r="428" spans="1:1" x14ac:dyDescent="0.25">
      <c r="A428" t="s">
        <v>182</v>
      </c>
    </row>
    <row r="429" spans="1:1" x14ac:dyDescent="0.25">
      <c r="A429" t="s">
        <v>17</v>
      </c>
    </row>
    <row r="430" spans="1:1" x14ac:dyDescent="0.25">
      <c r="A430" t="e">
        <f>- Lugar: Cardaínho</f>
        <v>#NAME?</v>
      </c>
    </row>
    <row r="431" spans="1:1" x14ac:dyDescent="0.25">
      <c r="A431" t="e">
        <f>- Freguesia: S. Romão de Aregos</f>
        <v>#NAME?</v>
      </c>
    </row>
    <row r="432" spans="1:1" x14ac:dyDescent="0.25">
      <c r="A432" t="e">
        <f>- Concelho: Resende</f>
        <v>#NAME?</v>
      </c>
    </row>
    <row r="433" spans="1:1" x14ac:dyDescent="0.25">
      <c r="A433" t="e">
        <f>- Distrito: Viseu</f>
        <v>#NAME?</v>
      </c>
    </row>
    <row r="434" spans="1:1" x14ac:dyDescent="0.25">
      <c r="A434" t="s">
        <v>183</v>
      </c>
    </row>
    <row r="435" spans="1:1" x14ac:dyDescent="0.25">
      <c r="A435" t="s">
        <v>184</v>
      </c>
    </row>
    <row r="436" spans="1:1" x14ac:dyDescent="0.25">
      <c r="A436" t="s">
        <v>185</v>
      </c>
    </row>
    <row r="437" spans="1:1" x14ac:dyDescent="0.25">
      <c r="A437" t="s">
        <v>55</v>
      </c>
    </row>
    <row r="438" spans="1:1" x14ac:dyDescent="0.25">
      <c r="A438" t="s">
        <v>56</v>
      </c>
    </row>
    <row r="439" spans="1:1" x14ac:dyDescent="0.25">
      <c r="A439" t="s">
        <v>44</v>
      </c>
    </row>
    <row r="440" spans="1:1" x14ac:dyDescent="0.25">
      <c r="A440" t="s">
        <v>57</v>
      </c>
    </row>
    <row r="441" spans="1:1" x14ac:dyDescent="0.25">
      <c r="A441" t="s">
        <v>77</v>
      </c>
    </row>
    <row r="442" spans="1:1" x14ac:dyDescent="0.25">
      <c r="A442" t="s">
        <v>47</v>
      </c>
    </row>
    <row r="443" spans="1:1" x14ac:dyDescent="0.25">
      <c r="A443" t="s">
        <v>48</v>
      </c>
    </row>
    <row r="444" spans="1:1" x14ac:dyDescent="0.25">
      <c r="A444" t="s">
        <v>186</v>
      </c>
    </row>
    <row r="445" spans="1:1" x14ac:dyDescent="0.25">
      <c r="A445" t="s">
        <v>187</v>
      </c>
    </row>
    <row r="446" spans="1:1" x14ac:dyDescent="0.25">
      <c r="A446" t="s">
        <v>188</v>
      </c>
    </row>
    <row r="447" spans="1:1" x14ac:dyDescent="0.25">
      <c r="A447" t="s">
        <v>17</v>
      </c>
    </row>
    <row r="448" spans="1:1" x14ac:dyDescent="0.25">
      <c r="A448" t="s">
        <v>116</v>
      </c>
    </row>
    <row r="449" spans="1:1" x14ac:dyDescent="0.25">
      <c r="A449" t="e">
        <f>- Freguesia: Lavandeira</f>
        <v>#NAME?</v>
      </c>
    </row>
    <row r="450" spans="1:1" x14ac:dyDescent="0.25">
      <c r="A450" t="e">
        <f>- Concelho: Carrazeda de Ansiães</f>
        <v>#NAME?</v>
      </c>
    </row>
    <row r="451" spans="1:1" x14ac:dyDescent="0.25">
      <c r="A451" t="e">
        <f>- Distrito: Bragança</f>
        <v>#NAME?</v>
      </c>
    </row>
    <row r="452" spans="1:1" x14ac:dyDescent="0.25">
      <c r="A452" t="s">
        <v>189</v>
      </c>
    </row>
    <row r="453" spans="1:1" x14ac:dyDescent="0.25">
      <c r="A453" t="s">
        <v>190</v>
      </c>
    </row>
    <row r="454" spans="1:1" x14ac:dyDescent="0.25">
      <c r="A454" t="s">
        <v>99</v>
      </c>
    </row>
    <row r="455" spans="1:1" x14ac:dyDescent="0.25">
      <c r="A455" t="s">
        <v>84</v>
      </c>
    </row>
    <row r="456" spans="1:1" x14ac:dyDescent="0.25">
      <c r="A456" t="s">
        <v>85</v>
      </c>
    </row>
    <row r="457" spans="1:1" x14ac:dyDescent="0.25">
      <c r="A457" t="s">
        <v>44</v>
      </c>
    </row>
    <row r="458" spans="1:1" x14ac:dyDescent="0.25">
      <c r="A458" t="s">
        <v>66</v>
      </c>
    </row>
    <row r="459" spans="1:1" x14ac:dyDescent="0.25">
      <c r="A459" t="s">
        <v>167</v>
      </c>
    </row>
    <row r="460" spans="1:1" x14ac:dyDescent="0.25">
      <c r="A460" t="s">
        <v>47</v>
      </c>
    </row>
    <row r="461" spans="1:1" x14ac:dyDescent="0.25">
      <c r="A461" t="s">
        <v>191</v>
      </c>
    </row>
    <row r="462" spans="1:1" x14ac:dyDescent="0.25">
      <c r="A462" t="s">
        <v>192</v>
      </c>
    </row>
    <row r="463" spans="1:1" x14ac:dyDescent="0.25">
      <c r="A463" t="s">
        <v>193</v>
      </c>
    </row>
    <row r="464" spans="1:1" x14ac:dyDescent="0.25">
      <c r="A464" t="s">
        <v>194</v>
      </c>
    </row>
    <row r="465" spans="1:1" x14ac:dyDescent="0.25">
      <c r="A465" t="s">
        <v>17</v>
      </c>
    </row>
    <row r="466" spans="1:1" x14ac:dyDescent="0.25">
      <c r="A466" t="s">
        <v>116</v>
      </c>
    </row>
    <row r="467" spans="1:1" x14ac:dyDescent="0.25">
      <c r="A467" t="e">
        <f>- Freguesia: Linhares</f>
        <v>#NAME?</v>
      </c>
    </row>
    <row r="468" spans="1:1" x14ac:dyDescent="0.25">
      <c r="A468" t="e">
        <f>- Concelho: Carrazeda de Ansiães</f>
        <v>#NAME?</v>
      </c>
    </row>
    <row r="469" spans="1:1" x14ac:dyDescent="0.25">
      <c r="A469" t="e">
        <f>- Distrito: Bragança</f>
        <v>#NAME?</v>
      </c>
    </row>
    <row r="470" spans="1:1" x14ac:dyDescent="0.25">
      <c r="A470" t="s">
        <v>195</v>
      </c>
    </row>
    <row r="471" spans="1:1" x14ac:dyDescent="0.25">
      <c r="A471" t="s">
        <v>196</v>
      </c>
    </row>
    <row r="472" spans="1:1" x14ac:dyDescent="0.25">
      <c r="A472" t="s">
        <v>197</v>
      </c>
    </row>
    <row r="473" spans="1:1" x14ac:dyDescent="0.25">
      <c r="A473" t="s">
        <v>55</v>
      </c>
    </row>
    <row r="474" spans="1:1" x14ac:dyDescent="0.25">
      <c r="A474" t="s">
        <v>56</v>
      </c>
    </row>
    <row r="475" spans="1:1" x14ac:dyDescent="0.25">
      <c r="A475" t="s">
        <v>44</v>
      </c>
    </row>
    <row r="476" spans="1:1" x14ac:dyDescent="0.25">
      <c r="A476" t="s">
        <v>57</v>
      </c>
    </row>
    <row r="477" spans="1:1" x14ac:dyDescent="0.25">
      <c r="A477" t="s">
        <v>131</v>
      </c>
    </row>
    <row r="478" spans="1:1" x14ac:dyDescent="0.25">
      <c r="A478" t="s">
        <v>47</v>
      </c>
    </row>
    <row r="479" spans="1:1" x14ac:dyDescent="0.25">
      <c r="A479" t="s">
        <v>191</v>
      </c>
    </row>
    <row r="480" spans="1:1" x14ac:dyDescent="0.25">
      <c r="A480" t="s">
        <v>198</v>
      </c>
    </row>
    <row r="481" spans="1:1" x14ac:dyDescent="0.25">
      <c r="A481" t="s">
        <v>199</v>
      </c>
    </row>
    <row r="482" spans="1:1" x14ac:dyDescent="0.25">
      <c r="A482" t="s">
        <v>200</v>
      </c>
    </row>
    <row r="483" spans="1:1" x14ac:dyDescent="0.25">
      <c r="A483" t="s">
        <v>17</v>
      </c>
    </row>
    <row r="484" spans="1:1" x14ac:dyDescent="0.25">
      <c r="A484" t="s">
        <v>116</v>
      </c>
    </row>
    <row r="485" spans="1:1" x14ac:dyDescent="0.25">
      <c r="A485" t="e">
        <f>- Freguesia: Fornos</f>
        <v>#NAME?</v>
      </c>
    </row>
    <row r="486" spans="1:1" x14ac:dyDescent="0.25">
      <c r="A486" t="e">
        <f>- Concelho: Freixo de Espada à Cinta</f>
        <v>#NAME?</v>
      </c>
    </row>
    <row r="487" spans="1:1" x14ac:dyDescent="0.25">
      <c r="A487" t="e">
        <f>- Distrito: Bragança</f>
        <v>#NAME?</v>
      </c>
    </row>
    <row r="488" spans="1:1" x14ac:dyDescent="0.25">
      <c r="A488" t="s">
        <v>201</v>
      </c>
    </row>
    <row r="489" spans="1:1" x14ac:dyDescent="0.25">
      <c r="A489" t="s">
        <v>202</v>
      </c>
    </row>
    <row r="490" spans="1:1" x14ac:dyDescent="0.25">
      <c r="A490" t="s">
        <v>203</v>
      </c>
    </row>
    <row r="491" spans="1:1" x14ac:dyDescent="0.25">
      <c r="A491" t="s">
        <v>84</v>
      </c>
    </row>
    <row r="492" spans="1:1" x14ac:dyDescent="0.25">
      <c r="A492" t="s">
        <v>85</v>
      </c>
    </row>
    <row r="493" spans="1:1" x14ac:dyDescent="0.25">
      <c r="A493" t="s">
        <v>44</v>
      </c>
    </row>
    <row r="494" spans="1:1" x14ac:dyDescent="0.25">
      <c r="A494" t="s">
        <v>66</v>
      </c>
    </row>
    <row r="495" spans="1:1" x14ac:dyDescent="0.25">
      <c r="A495" t="s">
        <v>46</v>
      </c>
    </row>
    <row r="496" spans="1:1" x14ac:dyDescent="0.25">
      <c r="A496" t="s">
        <v>47</v>
      </c>
    </row>
    <row r="497" spans="1:1" x14ac:dyDescent="0.25">
      <c r="A497" t="s">
        <v>191</v>
      </c>
    </row>
    <row r="498" spans="1:1" x14ac:dyDescent="0.25">
      <c r="A498" t="s">
        <v>204</v>
      </c>
    </row>
    <row r="499" spans="1:1" x14ac:dyDescent="0.25">
      <c r="A499" t="s">
        <v>205</v>
      </c>
    </row>
    <row r="500" spans="1:1" x14ac:dyDescent="0.25">
      <c r="A500" t="s">
        <v>206</v>
      </c>
    </row>
    <row r="501" spans="1:1" x14ac:dyDescent="0.25">
      <c r="A501" t="s">
        <v>17</v>
      </c>
    </row>
    <row r="502" spans="1:1" x14ac:dyDescent="0.25">
      <c r="A502" t="s">
        <v>116</v>
      </c>
    </row>
    <row r="503" spans="1:1" x14ac:dyDescent="0.25">
      <c r="A503" t="e">
        <f>- Freguesia: Poiares</f>
        <v>#NAME?</v>
      </c>
    </row>
    <row r="504" spans="1:1" x14ac:dyDescent="0.25">
      <c r="A504" t="e">
        <f>- Concelho: Freixo de Espada à Cinta</f>
        <v>#NAME?</v>
      </c>
    </row>
    <row r="505" spans="1:1" x14ac:dyDescent="0.25">
      <c r="A505" t="e">
        <f>- Distrito: Bragança</f>
        <v>#NAME?</v>
      </c>
    </row>
    <row r="506" spans="1:1" x14ac:dyDescent="0.25">
      <c r="A506" t="s">
        <v>207</v>
      </c>
    </row>
    <row r="507" spans="1:1" x14ac:dyDescent="0.25">
      <c r="A507" t="s">
        <v>208</v>
      </c>
    </row>
    <row r="508" spans="1:1" x14ac:dyDescent="0.25">
      <c r="A508" t="s">
        <v>209</v>
      </c>
    </row>
    <row r="509" spans="1:1" x14ac:dyDescent="0.25">
      <c r="A509" t="s">
        <v>112</v>
      </c>
    </row>
    <row r="510" spans="1:1" x14ac:dyDescent="0.25">
      <c r="A510" t="s">
        <v>120</v>
      </c>
    </row>
    <row r="511" spans="1:1" x14ac:dyDescent="0.25">
      <c r="A511" t="s">
        <v>44</v>
      </c>
    </row>
    <row r="512" spans="1:1" x14ac:dyDescent="0.25">
      <c r="A512" t="s">
        <v>66</v>
      </c>
    </row>
    <row r="513" spans="1:1" x14ac:dyDescent="0.25">
      <c r="A513" t="s">
        <v>113</v>
      </c>
    </row>
    <row r="514" spans="1:1" x14ac:dyDescent="0.25">
      <c r="A514" t="s">
        <v>93</v>
      </c>
    </row>
    <row r="515" spans="1:1" x14ac:dyDescent="0.25">
      <c r="A515" t="s">
        <v>191</v>
      </c>
    </row>
    <row r="516" spans="1:1" x14ac:dyDescent="0.25">
      <c r="A516" t="s">
        <v>210</v>
      </c>
    </row>
    <row r="517" spans="1:1" x14ac:dyDescent="0.25">
      <c r="A517" t="s">
        <v>211</v>
      </c>
    </row>
    <row r="518" spans="1:1" x14ac:dyDescent="0.25">
      <c r="A518" t="s">
        <v>212</v>
      </c>
    </row>
    <row r="519" spans="1:1" x14ac:dyDescent="0.25">
      <c r="A519" t="s">
        <v>17</v>
      </c>
    </row>
    <row r="520" spans="1:1" x14ac:dyDescent="0.25">
      <c r="A520" t="e">
        <f>- Lugar: Junqueira</f>
        <v>#NAME?</v>
      </c>
    </row>
    <row r="521" spans="1:1" x14ac:dyDescent="0.25">
      <c r="A521" t="e">
        <f>- Freguesia: Adeganha</f>
        <v>#NAME?</v>
      </c>
    </row>
    <row r="522" spans="1:1" x14ac:dyDescent="0.25">
      <c r="A522" t="e">
        <f>- Concelho: Torre de Moncorvo</f>
        <v>#NAME?</v>
      </c>
    </row>
    <row r="523" spans="1:1" x14ac:dyDescent="0.25">
      <c r="A523" t="e">
        <f>- Distrito: Bragança</f>
        <v>#NAME?</v>
      </c>
    </row>
    <row r="524" spans="1:1" x14ac:dyDescent="0.25">
      <c r="A524" t="s">
        <v>213</v>
      </c>
    </row>
    <row r="525" spans="1:1" x14ac:dyDescent="0.25">
      <c r="A525" t="s">
        <v>214</v>
      </c>
    </row>
    <row r="526" spans="1:1" x14ac:dyDescent="0.25">
      <c r="A526" t="s">
        <v>215</v>
      </c>
    </row>
    <row r="527" spans="1:1" x14ac:dyDescent="0.25">
      <c r="A527" t="s">
        <v>216</v>
      </c>
    </row>
    <row r="528" spans="1:1" x14ac:dyDescent="0.25">
      <c r="A528" t="s">
        <v>217</v>
      </c>
    </row>
    <row r="529" spans="1:1" x14ac:dyDescent="0.25">
      <c r="A529" t="s">
        <v>44</v>
      </c>
    </row>
    <row r="530" spans="1:1" x14ac:dyDescent="0.25">
      <c r="A530" t="s">
        <v>45</v>
      </c>
    </row>
    <row r="531" spans="1:1" x14ac:dyDescent="0.25">
      <c r="A531" t="s">
        <v>46</v>
      </c>
    </row>
    <row r="532" spans="1:1" x14ac:dyDescent="0.25">
      <c r="A532" t="s">
        <v>47</v>
      </c>
    </row>
    <row r="533" spans="1:1" x14ac:dyDescent="0.25">
      <c r="A533" t="s">
        <v>191</v>
      </c>
    </row>
    <row r="534" spans="1:1" x14ac:dyDescent="0.25">
      <c r="A534" t="s">
        <v>218</v>
      </c>
    </row>
    <row r="535" spans="1:1" x14ac:dyDescent="0.25">
      <c r="A535" t="s">
        <v>219</v>
      </c>
    </row>
    <row r="536" spans="1:1" x14ac:dyDescent="0.25">
      <c r="A536" t="s">
        <v>220</v>
      </c>
    </row>
    <row r="537" spans="1:1" x14ac:dyDescent="0.25">
      <c r="A537" t="s">
        <v>17</v>
      </c>
    </row>
    <row r="538" spans="1:1" x14ac:dyDescent="0.25">
      <c r="A538" t="s">
        <v>116</v>
      </c>
    </row>
    <row r="539" spans="1:1" x14ac:dyDescent="0.25">
      <c r="A539" t="e">
        <f>- Freguesia: Adeganha</f>
        <v>#NAME?</v>
      </c>
    </row>
    <row r="540" spans="1:1" x14ac:dyDescent="0.25">
      <c r="A540" t="e">
        <f>- Concelho: Torre de Moncorvo</f>
        <v>#NAME?</v>
      </c>
    </row>
    <row r="541" spans="1:1" x14ac:dyDescent="0.25">
      <c r="A541" t="e">
        <f>- Distrito: Bragança</f>
        <v>#NAME?</v>
      </c>
    </row>
    <row r="542" spans="1:1" x14ac:dyDescent="0.25">
      <c r="A542" t="s">
        <v>70</v>
      </c>
    </row>
    <row r="543" spans="1:1" x14ac:dyDescent="0.25">
      <c r="A543" t="s">
        <v>71</v>
      </c>
    </row>
    <row r="544" spans="1:1" x14ac:dyDescent="0.25">
      <c r="A544" t="s">
        <v>72</v>
      </c>
    </row>
    <row r="545" spans="1:1" x14ac:dyDescent="0.25">
      <c r="A545" t="s">
        <v>221</v>
      </c>
    </row>
    <row r="546" spans="1:1" x14ac:dyDescent="0.25">
      <c r="A546" t="s">
        <v>73</v>
      </c>
    </row>
    <row r="547" spans="1:1" x14ac:dyDescent="0.25">
      <c r="A547" t="s">
        <v>44</v>
      </c>
    </row>
    <row r="548" spans="1:1" x14ac:dyDescent="0.25">
      <c r="A548" t="s">
        <v>222</v>
      </c>
    </row>
    <row r="549" spans="1:1" x14ac:dyDescent="0.25">
      <c r="A549" t="s">
        <v>77</v>
      </c>
    </row>
    <row r="550" spans="1:1" x14ac:dyDescent="0.25">
      <c r="A550" t="s">
        <v>93</v>
      </c>
    </row>
    <row r="551" spans="1:1" x14ac:dyDescent="0.25">
      <c r="A551" t="s">
        <v>223</v>
      </c>
    </row>
    <row r="552" spans="1:1" x14ac:dyDescent="0.25">
      <c r="A552" t="s">
        <v>224</v>
      </c>
    </row>
    <row r="553" spans="1:1" x14ac:dyDescent="0.25">
      <c r="A553" t="s">
        <v>225</v>
      </c>
    </row>
    <row r="554" spans="1:1" x14ac:dyDescent="0.25">
      <c r="A554" t="s">
        <v>226</v>
      </c>
    </row>
    <row r="555" spans="1:1" x14ac:dyDescent="0.25">
      <c r="A555" t="s">
        <v>17</v>
      </c>
    </row>
    <row r="556" spans="1:1" x14ac:dyDescent="0.25">
      <c r="A556" t="s">
        <v>116</v>
      </c>
    </row>
    <row r="557" spans="1:1" x14ac:dyDescent="0.25">
      <c r="A557" t="e">
        <f>- Freguesia: Cabeça Boa</f>
        <v>#NAME?</v>
      </c>
    </row>
    <row r="558" spans="1:1" x14ac:dyDescent="0.25">
      <c r="A558" t="e">
        <f>- Concelho: Torre de Moncorvo</f>
        <v>#NAME?</v>
      </c>
    </row>
    <row r="559" spans="1:1" x14ac:dyDescent="0.25">
      <c r="A559" t="e">
        <f>- Distrito: Bragança</f>
        <v>#NAME?</v>
      </c>
    </row>
    <row r="560" spans="1:1" x14ac:dyDescent="0.25">
      <c r="A560" t="s">
        <v>227</v>
      </c>
    </row>
    <row r="561" spans="1:1" x14ac:dyDescent="0.25">
      <c r="A561" t="s">
        <v>228</v>
      </c>
    </row>
    <row r="562" spans="1:1" x14ac:dyDescent="0.25">
      <c r="A562" t="s">
        <v>229</v>
      </c>
    </row>
    <row r="563" spans="1:1" x14ac:dyDescent="0.25">
      <c r="A563" t="s">
        <v>100</v>
      </c>
    </row>
    <row r="564" spans="1:1" x14ac:dyDescent="0.25">
      <c r="A564" t="s">
        <v>101</v>
      </c>
    </row>
    <row r="565" spans="1:1" x14ac:dyDescent="0.25">
      <c r="A565" t="s">
        <v>44</v>
      </c>
    </row>
    <row r="566" spans="1:1" x14ac:dyDescent="0.25">
      <c r="A566" t="s">
        <v>45</v>
      </c>
    </row>
    <row r="567" spans="1:1" x14ac:dyDescent="0.25">
      <c r="A567" t="s">
        <v>46</v>
      </c>
    </row>
    <row r="568" spans="1:1" x14ac:dyDescent="0.25">
      <c r="A568" t="s">
        <v>47</v>
      </c>
    </row>
    <row r="569" spans="1:1" x14ac:dyDescent="0.25">
      <c r="A569" t="s">
        <v>191</v>
      </c>
    </row>
    <row r="570" spans="1:1" x14ac:dyDescent="0.25">
      <c r="A570" t="s">
        <v>230</v>
      </c>
    </row>
    <row r="571" spans="1:1" x14ac:dyDescent="0.25">
      <c r="A571" t="s">
        <v>231</v>
      </c>
    </row>
    <row r="572" spans="1:1" x14ac:dyDescent="0.25">
      <c r="A572" t="s">
        <v>232</v>
      </c>
    </row>
    <row r="573" spans="1:1" x14ac:dyDescent="0.25">
      <c r="A573" t="s">
        <v>17</v>
      </c>
    </row>
    <row r="574" spans="1:1" x14ac:dyDescent="0.25">
      <c r="A574" t="s">
        <v>116</v>
      </c>
    </row>
    <row r="575" spans="1:1" x14ac:dyDescent="0.25">
      <c r="A575" t="e">
        <f>- Freguesia: Cabeça Boa</f>
        <v>#NAME?</v>
      </c>
    </row>
    <row r="576" spans="1:1" x14ac:dyDescent="0.25">
      <c r="A576" t="e">
        <f>- Concelho: Torre de Moncorvo</f>
        <v>#NAME?</v>
      </c>
    </row>
    <row r="577" spans="1:1" x14ac:dyDescent="0.25">
      <c r="A577" t="e">
        <f>- Distrito: Bragança</f>
        <v>#NAME?</v>
      </c>
    </row>
    <row r="578" spans="1:1" x14ac:dyDescent="0.25">
      <c r="A578" t="s">
        <v>233</v>
      </c>
    </row>
    <row r="579" spans="1:1" x14ac:dyDescent="0.25">
      <c r="A579" t="s">
        <v>234</v>
      </c>
    </row>
    <row r="580" spans="1:1" x14ac:dyDescent="0.25">
      <c r="A580" t="s">
        <v>229</v>
      </c>
    </row>
    <row r="581" spans="1:1" x14ac:dyDescent="0.25">
      <c r="A581" t="s">
        <v>84</v>
      </c>
    </row>
    <row r="582" spans="1:1" x14ac:dyDescent="0.25">
      <c r="A582" t="s">
        <v>85</v>
      </c>
    </row>
    <row r="583" spans="1:1" x14ac:dyDescent="0.25">
      <c r="A583" t="s">
        <v>44</v>
      </c>
    </row>
    <row r="584" spans="1:1" x14ac:dyDescent="0.25">
      <c r="A584" t="s">
        <v>66</v>
      </c>
    </row>
    <row r="585" spans="1:1" x14ac:dyDescent="0.25">
      <c r="A585" t="s">
        <v>46</v>
      </c>
    </row>
    <row r="586" spans="1:1" x14ac:dyDescent="0.25">
      <c r="A586" t="s">
        <v>235</v>
      </c>
    </row>
    <row r="587" spans="1:1" x14ac:dyDescent="0.25">
      <c r="A587" t="s">
        <v>191</v>
      </c>
    </row>
    <row r="588" spans="1:1" x14ac:dyDescent="0.25">
      <c r="A588" t="s">
        <v>236</v>
      </c>
    </row>
    <row r="589" spans="1:1" x14ac:dyDescent="0.25">
      <c r="A589" t="s">
        <v>237</v>
      </c>
    </row>
    <row r="590" spans="1:1" x14ac:dyDescent="0.25">
      <c r="A590" t="s">
        <v>238</v>
      </c>
    </row>
    <row r="591" spans="1:1" x14ac:dyDescent="0.25">
      <c r="A591" t="s">
        <v>17</v>
      </c>
    </row>
    <row r="592" spans="1:1" x14ac:dyDescent="0.25">
      <c r="A592" t="s">
        <v>116</v>
      </c>
    </row>
    <row r="593" spans="1:1" x14ac:dyDescent="0.25">
      <c r="A593" t="e">
        <f>- Freguesia: Cardanha</f>
        <v>#NAME?</v>
      </c>
    </row>
    <row r="594" spans="1:1" x14ac:dyDescent="0.25">
      <c r="A594" t="e">
        <f>- Concelho: Torre de Moncorvo</f>
        <v>#NAME?</v>
      </c>
    </row>
    <row r="595" spans="1:1" x14ac:dyDescent="0.25">
      <c r="A595" t="e">
        <f>- Distrito: Bragança</f>
        <v>#NAME?</v>
      </c>
    </row>
    <row r="596" spans="1:1" x14ac:dyDescent="0.25">
      <c r="A596" t="s">
        <v>239</v>
      </c>
    </row>
    <row r="597" spans="1:1" x14ac:dyDescent="0.25">
      <c r="A597" t="s">
        <v>240</v>
      </c>
    </row>
    <row r="598" spans="1:1" x14ac:dyDescent="0.25">
      <c r="A598" t="s">
        <v>241</v>
      </c>
    </row>
    <row r="599" spans="1:1" x14ac:dyDescent="0.25">
      <c r="A599" t="s">
        <v>242</v>
      </c>
    </row>
    <row r="600" spans="1:1" x14ac:dyDescent="0.25">
      <c r="A600" t="s">
        <v>56</v>
      </c>
    </row>
    <row r="601" spans="1:1" x14ac:dyDescent="0.25">
      <c r="A601" t="s">
        <v>44</v>
      </c>
    </row>
    <row r="602" spans="1:1" x14ac:dyDescent="0.25">
      <c r="A602" t="s">
        <v>243</v>
      </c>
    </row>
    <row r="603" spans="1:1" x14ac:dyDescent="0.25">
      <c r="A603" t="s">
        <v>167</v>
      </c>
    </row>
    <row r="604" spans="1:1" x14ac:dyDescent="0.25">
      <c r="A604" t="s">
        <v>47</v>
      </c>
    </row>
    <row r="605" spans="1:1" x14ac:dyDescent="0.25">
      <c r="A605" t="s">
        <v>191</v>
      </c>
    </row>
    <row r="606" spans="1:1" x14ac:dyDescent="0.25">
      <c r="A606" t="s">
        <v>244</v>
      </c>
    </row>
    <row r="607" spans="1:1" x14ac:dyDescent="0.25">
      <c r="A607" t="s">
        <v>245</v>
      </c>
    </row>
    <row r="608" spans="1:1" x14ac:dyDescent="0.25">
      <c r="A608" t="s">
        <v>246</v>
      </c>
    </row>
    <row r="609" spans="1:1" x14ac:dyDescent="0.25">
      <c r="A609" t="s">
        <v>17</v>
      </c>
    </row>
    <row r="610" spans="1:1" x14ac:dyDescent="0.25">
      <c r="A610" t="s">
        <v>116</v>
      </c>
    </row>
    <row r="611" spans="1:1" x14ac:dyDescent="0.25">
      <c r="A611" t="e">
        <f>- Freguesia: Cardanha</f>
        <v>#NAME?</v>
      </c>
    </row>
    <row r="612" spans="1:1" x14ac:dyDescent="0.25">
      <c r="A612" t="e">
        <f>- Concelho: Torre de Moncorvo</f>
        <v>#NAME?</v>
      </c>
    </row>
    <row r="613" spans="1:1" x14ac:dyDescent="0.25">
      <c r="A613" t="e">
        <f>- Distrito: Bragança</f>
        <v>#NAME?</v>
      </c>
    </row>
    <row r="614" spans="1:1" x14ac:dyDescent="0.25">
      <c r="A614" t="s">
        <v>247</v>
      </c>
    </row>
    <row r="615" spans="1:1" x14ac:dyDescent="0.25">
      <c r="A615" t="s">
        <v>248</v>
      </c>
    </row>
    <row r="616" spans="1:1" x14ac:dyDescent="0.25">
      <c r="A616" t="s">
        <v>241</v>
      </c>
    </row>
    <row r="617" spans="1:1" x14ac:dyDescent="0.25">
      <c r="A617" t="s">
        <v>112</v>
      </c>
    </row>
    <row r="618" spans="1:1" x14ac:dyDescent="0.25">
      <c r="A618" t="s">
        <v>120</v>
      </c>
    </row>
    <row r="619" spans="1:1" x14ac:dyDescent="0.25">
      <c r="A619" t="s">
        <v>44</v>
      </c>
    </row>
    <row r="620" spans="1:1" x14ac:dyDescent="0.25">
      <c r="A620" t="s">
        <v>66</v>
      </c>
    </row>
    <row r="621" spans="1:1" x14ac:dyDescent="0.25">
      <c r="A621" t="s">
        <v>249</v>
      </c>
    </row>
    <row r="622" spans="1:1" x14ac:dyDescent="0.25">
      <c r="A622" t="s">
        <v>93</v>
      </c>
    </row>
    <row r="623" spans="1:1" x14ac:dyDescent="0.25">
      <c r="A623" t="s">
        <v>191</v>
      </c>
    </row>
    <row r="624" spans="1:1" x14ac:dyDescent="0.25">
      <c r="A624" t="s">
        <v>250</v>
      </c>
    </row>
    <row r="625" spans="1:1" x14ac:dyDescent="0.25">
      <c r="A625" t="s">
        <v>251</v>
      </c>
    </row>
    <row r="626" spans="1:1" x14ac:dyDescent="0.25">
      <c r="A626" t="s">
        <v>252</v>
      </c>
    </row>
    <row r="627" spans="1:1" x14ac:dyDescent="0.25">
      <c r="A627" t="s">
        <v>17</v>
      </c>
    </row>
    <row r="628" spans="1:1" x14ac:dyDescent="0.25">
      <c r="A628" t="s">
        <v>116</v>
      </c>
    </row>
    <row r="629" spans="1:1" x14ac:dyDescent="0.25">
      <c r="A629" t="e">
        <f>- Freguesia: Salzedas</f>
        <v>#NAME?</v>
      </c>
    </row>
    <row r="630" spans="1:1" x14ac:dyDescent="0.25">
      <c r="A630" t="e">
        <f>- Concelho: Tarouca</f>
        <v>#NAME?</v>
      </c>
    </row>
    <row r="631" spans="1:1" x14ac:dyDescent="0.25">
      <c r="A631" t="e">
        <f>- Distrito: Viseu</f>
        <v>#NAME?</v>
      </c>
    </row>
    <row r="632" spans="1:1" x14ac:dyDescent="0.25">
      <c r="A632" t="s">
        <v>253</v>
      </c>
    </row>
    <row r="633" spans="1:1" x14ac:dyDescent="0.25">
      <c r="A633" t="s">
        <v>254</v>
      </c>
    </row>
    <row r="634" spans="1:1" x14ac:dyDescent="0.25">
      <c r="A634" t="s">
        <v>255</v>
      </c>
    </row>
    <row r="635" spans="1:1" x14ac:dyDescent="0.25">
      <c r="A635" t="s">
        <v>55</v>
      </c>
    </row>
    <row r="636" spans="1:1" x14ac:dyDescent="0.25">
      <c r="A636" t="s">
        <v>73</v>
      </c>
    </row>
    <row r="637" spans="1:1" x14ac:dyDescent="0.25">
      <c r="A637" t="s">
        <v>44</v>
      </c>
    </row>
    <row r="638" spans="1:1" x14ac:dyDescent="0.25">
      <c r="A638" t="s">
        <v>222</v>
      </c>
    </row>
    <row r="639" spans="1:1" x14ac:dyDescent="0.25">
      <c r="A639" t="s">
        <v>77</v>
      </c>
    </row>
    <row r="640" spans="1:1" x14ac:dyDescent="0.25">
      <c r="A640" t="s">
        <v>235</v>
      </c>
    </row>
    <row r="641" spans="1:1" x14ac:dyDescent="0.25">
      <c r="A641" t="s">
        <v>256</v>
      </c>
    </row>
    <row r="642" spans="1:1" x14ac:dyDescent="0.25">
      <c r="A642" t="s">
        <v>257</v>
      </c>
    </row>
    <row r="643" spans="1:1" x14ac:dyDescent="0.25">
      <c r="A643" t="s">
        <v>258</v>
      </c>
    </row>
    <row r="644" spans="1:1" x14ac:dyDescent="0.25">
      <c r="A644" t="s">
        <v>259</v>
      </c>
    </row>
    <row r="645" spans="1:1" x14ac:dyDescent="0.25">
      <c r="A645" t="s">
        <v>17</v>
      </c>
    </row>
    <row r="646" spans="1:1" x14ac:dyDescent="0.25">
      <c r="A646" t="s">
        <v>116</v>
      </c>
    </row>
    <row r="647" spans="1:1" x14ac:dyDescent="0.25">
      <c r="A647" t="e">
        <f>- Freguesia: Carviçais</f>
        <v>#NAME?</v>
      </c>
    </row>
    <row r="648" spans="1:1" x14ac:dyDescent="0.25">
      <c r="A648" t="e">
        <f>- Concelho: Torre de Moncorvo</f>
        <v>#NAME?</v>
      </c>
    </row>
    <row r="649" spans="1:1" x14ac:dyDescent="0.25">
      <c r="A649" t="e">
        <f>- Distrito: Bragança</f>
        <v>#NAME?</v>
      </c>
    </row>
    <row r="650" spans="1:1" x14ac:dyDescent="0.25">
      <c r="A650" t="s">
        <v>260</v>
      </c>
    </row>
    <row r="651" spans="1:1" x14ac:dyDescent="0.25">
      <c r="A651" t="s">
        <v>261</v>
      </c>
    </row>
    <row r="652" spans="1:1" x14ac:dyDescent="0.25">
      <c r="A652" t="s">
        <v>153</v>
      </c>
    </row>
    <row r="653" spans="1:1" x14ac:dyDescent="0.25">
      <c r="A653" t="s">
        <v>262</v>
      </c>
    </row>
    <row r="654" spans="1:1" x14ac:dyDescent="0.25">
      <c r="A654" t="s">
        <v>56</v>
      </c>
    </row>
    <row r="655" spans="1:1" x14ac:dyDescent="0.25">
      <c r="A655" t="s">
        <v>44</v>
      </c>
    </row>
    <row r="656" spans="1:1" x14ac:dyDescent="0.25">
      <c r="A656" t="s">
        <v>243</v>
      </c>
    </row>
    <row r="657" spans="1:1" x14ac:dyDescent="0.25">
      <c r="A657" t="s">
        <v>113</v>
      </c>
    </row>
    <row r="658" spans="1:1" x14ac:dyDescent="0.25">
      <c r="A658" t="s">
        <v>93</v>
      </c>
    </row>
    <row r="659" spans="1:1" x14ac:dyDescent="0.25">
      <c r="A659" t="s">
        <v>191</v>
      </c>
    </row>
    <row r="660" spans="1:1" x14ac:dyDescent="0.25">
      <c r="A660" t="s">
        <v>263</v>
      </c>
    </row>
    <row r="661" spans="1:1" x14ac:dyDescent="0.25">
      <c r="A661" t="s">
        <v>264</v>
      </c>
    </row>
    <row r="662" spans="1:1" x14ac:dyDescent="0.25">
      <c r="A662" t="s">
        <v>69</v>
      </c>
    </row>
    <row r="663" spans="1:1" x14ac:dyDescent="0.25">
      <c r="A663" t="s">
        <v>17</v>
      </c>
    </row>
    <row r="664" spans="1:1" x14ac:dyDescent="0.25">
      <c r="A664" t="s">
        <v>116</v>
      </c>
    </row>
    <row r="665" spans="1:1" x14ac:dyDescent="0.25">
      <c r="A665" t="e">
        <f>- Freguesia: Mós</f>
        <v>#NAME?</v>
      </c>
    </row>
    <row r="666" spans="1:1" x14ac:dyDescent="0.25">
      <c r="A666" t="e">
        <f>- Concelho: Torre de Moncorvo</f>
        <v>#NAME?</v>
      </c>
    </row>
    <row r="667" spans="1:1" x14ac:dyDescent="0.25">
      <c r="A667" t="e">
        <f>- Distrito: Bragança</f>
        <v>#NAME?</v>
      </c>
    </row>
    <row r="668" spans="1:1" x14ac:dyDescent="0.25">
      <c r="A668" t="s">
        <v>265</v>
      </c>
    </row>
    <row r="669" spans="1:1" x14ac:dyDescent="0.25">
      <c r="A669" t="s">
        <v>266</v>
      </c>
    </row>
    <row r="670" spans="1:1" x14ac:dyDescent="0.25">
      <c r="A670" t="s">
        <v>267</v>
      </c>
    </row>
    <row r="671" spans="1:1" x14ac:dyDescent="0.25">
      <c r="A671" t="s">
        <v>221</v>
      </c>
    </row>
    <row r="672" spans="1:1" x14ac:dyDescent="0.25">
      <c r="A672" t="s">
        <v>268</v>
      </c>
    </row>
    <row r="673" spans="1:1" x14ac:dyDescent="0.25">
      <c r="A673" t="s">
        <v>44</v>
      </c>
    </row>
    <row r="674" spans="1:1" x14ac:dyDescent="0.25">
      <c r="A674" t="s">
        <v>222</v>
      </c>
    </row>
    <row r="675" spans="1:1" x14ac:dyDescent="0.25">
      <c r="A675" t="s">
        <v>113</v>
      </c>
    </row>
    <row r="676" spans="1:1" x14ac:dyDescent="0.25">
      <c r="A676" t="s">
        <v>93</v>
      </c>
    </row>
    <row r="677" spans="1:1" x14ac:dyDescent="0.25">
      <c r="A677" t="s">
        <v>191</v>
      </c>
    </row>
    <row r="678" spans="1:1" x14ac:dyDescent="0.25">
      <c r="A678" t="s">
        <v>269</v>
      </c>
    </row>
    <row r="679" spans="1:1" x14ac:dyDescent="0.25">
      <c r="A679" t="s">
        <v>270</v>
      </c>
    </row>
    <row r="680" spans="1:1" x14ac:dyDescent="0.25">
      <c r="A680" t="s">
        <v>271</v>
      </c>
    </row>
    <row r="681" spans="1:1" x14ac:dyDescent="0.25">
      <c r="A681" t="s">
        <v>17</v>
      </c>
    </row>
    <row r="682" spans="1:1" x14ac:dyDescent="0.25">
      <c r="A682" t="s">
        <v>116</v>
      </c>
    </row>
    <row r="683" spans="1:1" x14ac:dyDescent="0.25">
      <c r="A683" t="e">
        <f>- Freguesia: Mós</f>
        <v>#NAME?</v>
      </c>
    </row>
    <row r="684" spans="1:1" x14ac:dyDescent="0.25">
      <c r="A684" t="e">
        <f>- Concelho: Torre de Moncorvo</f>
        <v>#NAME?</v>
      </c>
    </row>
    <row r="685" spans="1:1" x14ac:dyDescent="0.25">
      <c r="A685" t="e">
        <f>- Distrito: Bragança</f>
        <v>#NAME?</v>
      </c>
    </row>
    <row r="686" spans="1:1" x14ac:dyDescent="0.25">
      <c r="A686" t="s">
        <v>265</v>
      </c>
    </row>
    <row r="687" spans="1:1" x14ac:dyDescent="0.25">
      <c r="A687" t="s">
        <v>266</v>
      </c>
    </row>
    <row r="688" spans="1:1" x14ac:dyDescent="0.25">
      <c r="A688" t="s">
        <v>267</v>
      </c>
    </row>
    <row r="689" spans="1:1" x14ac:dyDescent="0.25">
      <c r="A689" t="s">
        <v>216</v>
      </c>
    </row>
    <row r="690" spans="1:1" x14ac:dyDescent="0.25">
      <c r="A690" t="s">
        <v>217</v>
      </c>
    </row>
    <row r="691" spans="1:1" x14ac:dyDescent="0.25">
      <c r="A691" t="s">
        <v>44</v>
      </c>
    </row>
    <row r="692" spans="1:1" x14ac:dyDescent="0.25">
      <c r="A692" t="s">
        <v>45</v>
      </c>
    </row>
    <row r="693" spans="1:1" x14ac:dyDescent="0.25">
      <c r="A693" t="s">
        <v>131</v>
      </c>
    </row>
    <row r="694" spans="1:1" x14ac:dyDescent="0.25">
      <c r="A694" t="s">
        <v>93</v>
      </c>
    </row>
    <row r="695" spans="1:1" x14ac:dyDescent="0.25">
      <c r="A695" t="s">
        <v>272</v>
      </c>
    </row>
    <row r="696" spans="1:1" x14ac:dyDescent="0.25">
      <c r="A696" t="s">
        <v>273</v>
      </c>
    </row>
    <row r="697" spans="1:1" x14ac:dyDescent="0.25">
      <c r="A697" t="s">
        <v>274</v>
      </c>
    </row>
    <row r="698" spans="1:1" x14ac:dyDescent="0.25">
      <c r="A698" t="s">
        <v>275</v>
      </c>
    </row>
    <row r="699" spans="1:1" x14ac:dyDescent="0.25">
      <c r="A699" t="s">
        <v>17</v>
      </c>
    </row>
    <row r="700" spans="1:1" x14ac:dyDescent="0.25">
      <c r="A700" t="s">
        <v>116</v>
      </c>
    </row>
    <row r="701" spans="1:1" x14ac:dyDescent="0.25">
      <c r="A701" t="e">
        <f>- Freguesia: Torre de Moncorvo</f>
        <v>#NAME?</v>
      </c>
    </row>
    <row r="702" spans="1:1" x14ac:dyDescent="0.25">
      <c r="A702" t="e">
        <f>- Concelho: Torre de Moncorvo</f>
        <v>#NAME?</v>
      </c>
    </row>
    <row r="703" spans="1:1" x14ac:dyDescent="0.25">
      <c r="A703" t="e">
        <f>- Distrito: Bragança</f>
        <v>#NAME?</v>
      </c>
    </row>
    <row r="704" spans="1:1" x14ac:dyDescent="0.25">
      <c r="A704" t="s">
        <v>276</v>
      </c>
    </row>
    <row r="705" spans="1:1" x14ac:dyDescent="0.25">
      <c r="A705" t="s">
        <v>277</v>
      </c>
    </row>
    <row r="706" spans="1:1" x14ac:dyDescent="0.25">
      <c r="A706" t="s">
        <v>278</v>
      </c>
    </row>
    <row r="707" spans="1:1" x14ac:dyDescent="0.25">
      <c r="A707" t="s">
        <v>279</v>
      </c>
    </row>
    <row r="708" spans="1:1" x14ac:dyDescent="0.25">
      <c r="A708" t="s">
        <v>280</v>
      </c>
    </row>
    <row r="709" spans="1:1" x14ac:dyDescent="0.25">
      <c r="A709" t="s">
        <v>44</v>
      </c>
    </row>
    <row r="710" spans="1:1" x14ac:dyDescent="0.25">
      <c r="A710" t="s">
        <v>45</v>
      </c>
    </row>
    <row r="711" spans="1:1" x14ac:dyDescent="0.25">
      <c r="A711" t="s">
        <v>281</v>
      </c>
    </row>
    <row r="712" spans="1:1" x14ac:dyDescent="0.25">
      <c r="A712" t="s">
        <v>93</v>
      </c>
    </row>
    <row r="713" spans="1:1" x14ac:dyDescent="0.25">
      <c r="A713" t="s">
        <v>191</v>
      </c>
    </row>
    <row r="714" spans="1:1" x14ac:dyDescent="0.25">
      <c r="A714" t="s">
        <v>282</v>
      </c>
    </row>
    <row r="715" spans="1:1" x14ac:dyDescent="0.25">
      <c r="A715" t="s">
        <v>283</v>
      </c>
    </row>
    <row r="716" spans="1:1" x14ac:dyDescent="0.25">
      <c r="A716" t="s">
        <v>284</v>
      </c>
    </row>
    <row r="717" spans="1:1" x14ac:dyDescent="0.25">
      <c r="A717" t="s">
        <v>17</v>
      </c>
    </row>
    <row r="718" spans="1:1" x14ac:dyDescent="0.25">
      <c r="A718" t="s">
        <v>116</v>
      </c>
    </row>
    <row r="719" spans="1:1" x14ac:dyDescent="0.25">
      <c r="A719" t="e">
        <f>- Freguesia: Urros</f>
        <v>#NAME?</v>
      </c>
    </row>
    <row r="720" spans="1:1" x14ac:dyDescent="0.25">
      <c r="A720" t="e">
        <f>- Concelho: Torre de Moncorvo</f>
        <v>#NAME?</v>
      </c>
    </row>
    <row r="721" spans="1:1" x14ac:dyDescent="0.25">
      <c r="A721" t="e">
        <f>- Distrito: Bragança</f>
        <v>#NAME?</v>
      </c>
    </row>
    <row r="722" spans="1:1" x14ac:dyDescent="0.25">
      <c r="A722" t="s">
        <v>285</v>
      </c>
    </row>
    <row r="723" spans="1:1" x14ac:dyDescent="0.25">
      <c r="A723" t="s">
        <v>286</v>
      </c>
    </row>
    <row r="724" spans="1:1" x14ac:dyDescent="0.25">
      <c r="A724" t="s">
        <v>287</v>
      </c>
    </row>
    <row r="725" spans="1:1" x14ac:dyDescent="0.25">
      <c r="A725" t="s">
        <v>55</v>
      </c>
    </row>
    <row r="726" spans="1:1" x14ac:dyDescent="0.25">
      <c r="A726" t="s">
        <v>56</v>
      </c>
    </row>
    <row r="727" spans="1:1" x14ac:dyDescent="0.25">
      <c r="A727" t="s">
        <v>44</v>
      </c>
    </row>
    <row r="728" spans="1:1" x14ac:dyDescent="0.25">
      <c r="A728" t="s">
        <v>57</v>
      </c>
    </row>
    <row r="729" spans="1:1" x14ac:dyDescent="0.25">
      <c r="A729" t="s">
        <v>113</v>
      </c>
    </row>
    <row r="730" spans="1:1" x14ac:dyDescent="0.25">
      <c r="A730" t="s">
        <v>93</v>
      </c>
    </row>
    <row r="731" spans="1:1" x14ac:dyDescent="0.25">
      <c r="A731" t="s">
        <v>191</v>
      </c>
    </row>
    <row r="732" spans="1:1" x14ac:dyDescent="0.25">
      <c r="A732" t="s">
        <v>288</v>
      </c>
    </row>
    <row r="733" spans="1:1" x14ac:dyDescent="0.25">
      <c r="A733" t="s">
        <v>289</v>
      </c>
    </row>
    <row r="734" spans="1:1" x14ac:dyDescent="0.25">
      <c r="A734" t="s">
        <v>69</v>
      </c>
    </row>
    <row r="735" spans="1:1" x14ac:dyDescent="0.25">
      <c r="A735" t="s">
        <v>17</v>
      </c>
    </row>
    <row r="736" spans="1:1" x14ac:dyDescent="0.25">
      <c r="A736" t="e">
        <f>- Lugar: Vale do Esfola Cabras</f>
        <v>#NAME?</v>
      </c>
    </row>
    <row r="737" spans="1:1" x14ac:dyDescent="0.25">
      <c r="A737" t="e">
        <f>- Freguesia: Urros</f>
        <v>#NAME?</v>
      </c>
    </row>
    <row r="738" spans="1:1" x14ac:dyDescent="0.25">
      <c r="A738" t="e">
        <f>- Concelho: Torre de Moncorvo</f>
        <v>#NAME?</v>
      </c>
    </row>
    <row r="739" spans="1:1" x14ac:dyDescent="0.25">
      <c r="A739" t="e">
        <f>- Distrito: Bragança</f>
        <v>#NAME?</v>
      </c>
    </row>
    <row r="740" spans="1:1" x14ac:dyDescent="0.25">
      <c r="A740" t="s">
        <v>290</v>
      </c>
    </row>
    <row r="741" spans="1:1" x14ac:dyDescent="0.25">
      <c r="A741" t="s">
        <v>291</v>
      </c>
    </row>
    <row r="742" spans="1:1" x14ac:dyDescent="0.25">
      <c r="A742" t="s">
        <v>292</v>
      </c>
    </row>
    <row r="743" spans="1:1" x14ac:dyDescent="0.25">
      <c r="A743" t="s">
        <v>55</v>
      </c>
    </row>
    <row r="744" spans="1:1" x14ac:dyDescent="0.25">
      <c r="A744" t="s">
        <v>56</v>
      </c>
    </row>
    <row r="745" spans="1:1" x14ac:dyDescent="0.25">
      <c r="A745" t="s">
        <v>44</v>
      </c>
    </row>
    <row r="746" spans="1:1" x14ac:dyDescent="0.25">
      <c r="A746" t="s">
        <v>57</v>
      </c>
    </row>
    <row r="747" spans="1:1" x14ac:dyDescent="0.25">
      <c r="A747" t="s">
        <v>77</v>
      </c>
    </row>
    <row r="748" spans="1:1" x14ac:dyDescent="0.25">
      <c r="A748" t="s">
        <v>93</v>
      </c>
    </row>
    <row r="749" spans="1:1" x14ac:dyDescent="0.25">
      <c r="A749" t="s">
        <v>191</v>
      </c>
    </row>
    <row r="750" spans="1:1" x14ac:dyDescent="0.25">
      <c r="A750" t="s">
        <v>293</v>
      </c>
    </row>
    <row r="751" spans="1:1" x14ac:dyDescent="0.25">
      <c r="A751" t="s">
        <v>294</v>
      </c>
    </row>
    <row r="752" spans="1:1" x14ac:dyDescent="0.25">
      <c r="A752" t="s">
        <v>295</v>
      </c>
    </row>
    <row r="753" spans="1:1" x14ac:dyDescent="0.25">
      <c r="A753" t="s">
        <v>17</v>
      </c>
    </row>
    <row r="754" spans="1:1" x14ac:dyDescent="0.25">
      <c r="A754" t="s">
        <v>116</v>
      </c>
    </row>
    <row r="755" spans="1:1" x14ac:dyDescent="0.25">
      <c r="A755" t="e">
        <f>- Freguesia: Freixiel</f>
        <v>#NAME?</v>
      </c>
    </row>
    <row r="756" spans="1:1" x14ac:dyDescent="0.25">
      <c r="A756" t="e">
        <f>- Concelho: Vila Flôr</f>
        <v>#NAME?</v>
      </c>
    </row>
    <row r="757" spans="1:1" x14ac:dyDescent="0.25">
      <c r="A757" t="e">
        <f>- Distrito: Bragança</f>
        <v>#NAME?</v>
      </c>
    </row>
    <row r="758" spans="1:1" x14ac:dyDescent="0.25">
      <c r="A758" t="s">
        <v>296</v>
      </c>
    </row>
    <row r="759" spans="1:1" x14ac:dyDescent="0.25">
      <c r="A759" t="s">
        <v>297</v>
      </c>
    </row>
    <row r="760" spans="1:1" x14ac:dyDescent="0.25">
      <c r="A760" t="s">
        <v>298</v>
      </c>
    </row>
    <row r="761" spans="1:1" x14ac:dyDescent="0.25">
      <c r="A761" t="s">
        <v>84</v>
      </c>
    </row>
    <row r="762" spans="1:1" x14ac:dyDescent="0.25">
      <c r="A762" t="s">
        <v>85</v>
      </c>
    </row>
    <row r="763" spans="1:1" x14ac:dyDescent="0.25">
      <c r="A763" t="s">
        <v>44</v>
      </c>
    </row>
    <row r="764" spans="1:1" x14ac:dyDescent="0.25">
      <c r="A764" t="s">
        <v>66</v>
      </c>
    </row>
    <row r="765" spans="1:1" x14ac:dyDescent="0.25">
      <c r="A765" t="s">
        <v>46</v>
      </c>
    </row>
    <row r="766" spans="1:1" x14ac:dyDescent="0.25">
      <c r="A766" t="s">
        <v>47</v>
      </c>
    </row>
    <row r="767" spans="1:1" x14ac:dyDescent="0.25">
      <c r="A767" t="s">
        <v>299</v>
      </c>
    </row>
    <row r="768" spans="1:1" x14ac:dyDescent="0.25">
      <c r="A768" t="s">
        <v>300</v>
      </c>
    </row>
    <row r="769" spans="1:1" x14ac:dyDescent="0.25">
      <c r="A769" t="s">
        <v>301</v>
      </c>
    </row>
    <row r="770" spans="1:1" x14ac:dyDescent="0.25">
      <c r="A770" t="s">
        <v>302</v>
      </c>
    </row>
    <row r="771" spans="1:1" x14ac:dyDescent="0.25">
      <c r="A771" t="s">
        <v>17</v>
      </c>
    </row>
    <row r="772" spans="1:1" x14ac:dyDescent="0.25">
      <c r="A772" t="s">
        <v>116</v>
      </c>
    </row>
    <row r="773" spans="1:1" x14ac:dyDescent="0.25">
      <c r="A773" t="e">
        <f>- Freguesia: Nabo</f>
        <v>#NAME?</v>
      </c>
    </row>
    <row r="774" spans="1:1" x14ac:dyDescent="0.25">
      <c r="A774" t="e">
        <f>- Concelho: Vila Flôr</f>
        <v>#NAME?</v>
      </c>
    </row>
    <row r="775" spans="1:1" x14ac:dyDescent="0.25">
      <c r="A775" t="e">
        <f>- Distrito: Bragança</f>
        <v>#NAME?</v>
      </c>
    </row>
    <row r="776" spans="1:1" x14ac:dyDescent="0.25">
      <c r="A776" t="s">
        <v>303</v>
      </c>
    </row>
    <row r="777" spans="1:1" x14ac:dyDescent="0.25">
      <c r="A777" t="s">
        <v>304</v>
      </c>
    </row>
    <row r="778" spans="1:1" x14ac:dyDescent="0.25">
      <c r="A778" t="s">
        <v>278</v>
      </c>
    </row>
    <row r="779" spans="1:1" x14ac:dyDescent="0.25">
      <c r="A779" t="s">
        <v>55</v>
      </c>
    </row>
    <row r="780" spans="1:1" x14ac:dyDescent="0.25">
      <c r="A780" t="s">
        <v>56</v>
      </c>
    </row>
    <row r="781" spans="1:1" x14ac:dyDescent="0.25">
      <c r="A781" t="s">
        <v>44</v>
      </c>
    </row>
    <row r="782" spans="1:1" x14ac:dyDescent="0.25">
      <c r="A782" t="s">
        <v>57</v>
      </c>
    </row>
    <row r="783" spans="1:1" x14ac:dyDescent="0.25">
      <c r="A783" t="s">
        <v>46</v>
      </c>
    </row>
    <row r="784" spans="1:1" x14ac:dyDescent="0.25">
      <c r="A784" t="s">
        <v>93</v>
      </c>
    </row>
    <row r="785" spans="1:1" x14ac:dyDescent="0.25">
      <c r="A785" t="s">
        <v>191</v>
      </c>
    </row>
    <row r="786" spans="1:1" x14ac:dyDescent="0.25">
      <c r="A786" t="s">
        <v>305</v>
      </c>
    </row>
    <row r="787" spans="1:1" x14ac:dyDescent="0.25">
      <c r="A787" t="s">
        <v>306</v>
      </c>
    </row>
    <row r="788" spans="1:1" x14ac:dyDescent="0.25">
      <c r="A788" t="s">
        <v>69</v>
      </c>
    </row>
    <row r="789" spans="1:1" x14ac:dyDescent="0.25">
      <c r="A789" t="s">
        <v>17</v>
      </c>
    </row>
    <row r="790" spans="1:1" x14ac:dyDescent="0.25">
      <c r="A790" t="e">
        <f>- Lugar: Eira de São Sebastião</f>
        <v>#NAME?</v>
      </c>
    </row>
    <row r="791" spans="1:1" x14ac:dyDescent="0.25">
      <c r="A791" t="e">
        <f>- Freguesia: Algodres</f>
        <v>#NAME?</v>
      </c>
    </row>
    <row r="792" spans="1:1" x14ac:dyDescent="0.25">
      <c r="A792" t="e">
        <f>- Concelho: Figueira de Castelo Rodrigo</f>
        <v>#NAME?</v>
      </c>
    </row>
    <row r="793" spans="1:1" x14ac:dyDescent="0.25">
      <c r="A793" t="e">
        <f>- Distrito: Guarda</f>
        <v>#NAME?</v>
      </c>
    </row>
    <row r="794" spans="1:1" x14ac:dyDescent="0.25">
      <c r="A794" t="s">
        <v>307</v>
      </c>
    </row>
    <row r="795" spans="1:1" x14ac:dyDescent="0.25">
      <c r="A795" t="s">
        <v>308</v>
      </c>
    </row>
    <row r="796" spans="1:1" x14ac:dyDescent="0.25">
      <c r="A796" t="s">
        <v>309</v>
      </c>
    </row>
    <row r="797" spans="1:1" x14ac:dyDescent="0.25">
      <c r="A797" t="s">
        <v>112</v>
      </c>
    </row>
    <row r="798" spans="1:1" x14ac:dyDescent="0.25">
      <c r="A798" t="s">
        <v>268</v>
      </c>
    </row>
    <row r="799" spans="1:1" x14ac:dyDescent="0.25">
      <c r="A799" t="s">
        <v>44</v>
      </c>
    </row>
    <row r="800" spans="1:1" x14ac:dyDescent="0.25">
      <c r="A800" t="s">
        <v>66</v>
      </c>
    </row>
    <row r="801" spans="1:1" x14ac:dyDescent="0.25">
      <c r="A801" t="s">
        <v>77</v>
      </c>
    </row>
    <row r="802" spans="1:1" x14ac:dyDescent="0.25">
      <c r="A802" t="s">
        <v>235</v>
      </c>
    </row>
    <row r="803" spans="1:1" x14ac:dyDescent="0.25">
      <c r="A803" t="s">
        <v>191</v>
      </c>
    </row>
    <row r="804" spans="1:1" x14ac:dyDescent="0.25">
      <c r="A804" t="s">
        <v>310</v>
      </c>
    </row>
    <row r="805" spans="1:1" x14ac:dyDescent="0.25">
      <c r="A805" t="s">
        <v>311</v>
      </c>
    </row>
    <row r="806" spans="1:1" x14ac:dyDescent="0.25">
      <c r="A806" t="s">
        <v>312</v>
      </c>
    </row>
    <row r="807" spans="1:1" x14ac:dyDescent="0.25">
      <c r="A807" t="s">
        <v>17</v>
      </c>
    </row>
    <row r="808" spans="1:1" x14ac:dyDescent="0.25">
      <c r="A808" t="e">
        <f>- Lugar: Fonte da Torre</f>
        <v>#NAME?</v>
      </c>
    </row>
    <row r="809" spans="1:1" x14ac:dyDescent="0.25">
      <c r="A809" t="e">
        <f>- Freguesia: Algodres</f>
        <v>#NAME?</v>
      </c>
    </row>
    <row r="810" spans="1:1" x14ac:dyDescent="0.25">
      <c r="A810" t="e">
        <f>- Concelho: Figueira de Castelo Rodrigo</f>
        <v>#NAME?</v>
      </c>
    </row>
    <row r="811" spans="1:1" x14ac:dyDescent="0.25">
      <c r="A811" t="e">
        <f>- Distrito: Guarda</f>
        <v>#NAME?</v>
      </c>
    </row>
    <row r="812" spans="1:1" x14ac:dyDescent="0.25">
      <c r="A812" t="s">
        <v>313</v>
      </c>
    </row>
    <row r="813" spans="1:1" x14ac:dyDescent="0.25">
      <c r="A813" t="s">
        <v>314</v>
      </c>
    </row>
    <row r="814" spans="1:1" x14ac:dyDescent="0.25">
      <c r="A814" t="s">
        <v>315</v>
      </c>
    </row>
    <row r="815" spans="1:1" x14ac:dyDescent="0.25">
      <c r="A815" t="s">
        <v>112</v>
      </c>
    </row>
    <row r="816" spans="1:1" x14ac:dyDescent="0.25">
      <c r="A816" t="s">
        <v>120</v>
      </c>
    </row>
    <row r="817" spans="1:1" x14ac:dyDescent="0.25">
      <c r="A817" t="s">
        <v>44</v>
      </c>
    </row>
    <row r="818" spans="1:1" x14ac:dyDescent="0.25">
      <c r="A818" t="s">
        <v>66</v>
      </c>
    </row>
    <row r="819" spans="1:1" x14ac:dyDescent="0.25">
      <c r="A819" t="s">
        <v>46</v>
      </c>
    </row>
    <row r="820" spans="1:1" x14ac:dyDescent="0.25">
      <c r="A820" t="s">
        <v>47</v>
      </c>
    </row>
    <row r="821" spans="1:1" x14ac:dyDescent="0.25">
      <c r="A821" t="s">
        <v>191</v>
      </c>
    </row>
    <row r="822" spans="1:1" x14ac:dyDescent="0.25">
      <c r="A822" t="s">
        <v>316</v>
      </c>
    </row>
    <row r="823" spans="1:1" x14ac:dyDescent="0.25">
      <c r="A823" t="s">
        <v>317</v>
      </c>
    </row>
    <row r="824" spans="1:1" x14ac:dyDescent="0.25">
      <c r="A824" t="s">
        <v>318</v>
      </c>
    </row>
    <row r="825" spans="1:1" x14ac:dyDescent="0.25">
      <c r="A825" t="s">
        <v>17</v>
      </c>
    </row>
    <row r="826" spans="1:1" x14ac:dyDescent="0.25">
      <c r="A826" t="e">
        <f>- Lugar: Colmeal</f>
        <v>#NAME?</v>
      </c>
    </row>
    <row r="827" spans="1:1" x14ac:dyDescent="0.25">
      <c r="A827" t="e">
        <f>- Freguesia: Almofala</f>
        <v>#NAME?</v>
      </c>
    </row>
    <row r="828" spans="1:1" x14ac:dyDescent="0.25">
      <c r="A828" t="e">
        <f>- Concelho: Figueira de Castelo Rodrigo</f>
        <v>#NAME?</v>
      </c>
    </row>
    <row r="829" spans="1:1" x14ac:dyDescent="0.25">
      <c r="A829" t="e">
        <f>- Distrito: Guarda</f>
        <v>#NAME?</v>
      </c>
    </row>
    <row r="830" spans="1:1" x14ac:dyDescent="0.25">
      <c r="A830" t="s">
        <v>319</v>
      </c>
    </row>
    <row r="831" spans="1:1" x14ac:dyDescent="0.25">
      <c r="A831" t="s">
        <v>320</v>
      </c>
    </row>
    <row r="832" spans="1:1" x14ac:dyDescent="0.25">
      <c r="A832" t="s">
        <v>321</v>
      </c>
    </row>
    <row r="833" spans="1:1" x14ac:dyDescent="0.25">
      <c r="A833" t="s">
        <v>112</v>
      </c>
    </row>
    <row r="834" spans="1:1" x14ac:dyDescent="0.25">
      <c r="A834" t="s">
        <v>120</v>
      </c>
    </row>
    <row r="835" spans="1:1" x14ac:dyDescent="0.25">
      <c r="A835" t="s">
        <v>44</v>
      </c>
    </row>
    <row r="836" spans="1:1" x14ac:dyDescent="0.25">
      <c r="A836" t="s">
        <v>66</v>
      </c>
    </row>
    <row r="837" spans="1:1" x14ac:dyDescent="0.25">
      <c r="A837" t="s">
        <v>46</v>
      </c>
    </row>
    <row r="838" spans="1:1" x14ac:dyDescent="0.25">
      <c r="A838" t="s">
        <v>47</v>
      </c>
    </row>
    <row r="839" spans="1:1" x14ac:dyDescent="0.25">
      <c r="A839" t="s">
        <v>191</v>
      </c>
    </row>
    <row r="840" spans="1:1" x14ac:dyDescent="0.25">
      <c r="A840" t="s">
        <v>322</v>
      </c>
    </row>
    <row r="841" spans="1:1" x14ac:dyDescent="0.25">
      <c r="A841" t="s">
        <v>323</v>
      </c>
    </row>
    <row r="842" spans="1:1" x14ac:dyDescent="0.25">
      <c r="A842" t="s">
        <v>324</v>
      </c>
    </row>
    <row r="843" spans="1:1" x14ac:dyDescent="0.25">
      <c r="A843" t="s">
        <v>17</v>
      </c>
    </row>
    <row r="844" spans="1:1" x14ac:dyDescent="0.25">
      <c r="A844" t="e">
        <f>- Lugar: Colmeal</f>
        <v>#NAME?</v>
      </c>
    </row>
    <row r="845" spans="1:1" x14ac:dyDescent="0.25">
      <c r="A845" t="e">
        <f>- Freguesia: Almofala</f>
        <v>#NAME?</v>
      </c>
    </row>
    <row r="846" spans="1:1" x14ac:dyDescent="0.25">
      <c r="A846" t="e">
        <f>- Concelho: Figueira de Castelo Rodrigo</f>
        <v>#NAME?</v>
      </c>
    </row>
    <row r="847" spans="1:1" x14ac:dyDescent="0.25">
      <c r="A847" t="e">
        <f>- Distrito: Guarda</f>
        <v>#NAME?</v>
      </c>
    </row>
    <row r="848" spans="1:1" x14ac:dyDescent="0.25">
      <c r="A848" t="s">
        <v>325</v>
      </c>
    </row>
    <row r="849" spans="1:1" x14ac:dyDescent="0.25">
      <c r="A849" t="s">
        <v>326</v>
      </c>
    </row>
    <row r="850" spans="1:1" x14ac:dyDescent="0.25">
      <c r="A850" t="s">
        <v>327</v>
      </c>
    </row>
    <row r="851" spans="1:1" x14ac:dyDescent="0.25">
      <c r="A851" t="s">
        <v>112</v>
      </c>
    </row>
    <row r="852" spans="1:1" x14ac:dyDescent="0.25">
      <c r="A852" t="s">
        <v>120</v>
      </c>
    </row>
    <row r="853" spans="1:1" x14ac:dyDescent="0.25">
      <c r="A853" t="s">
        <v>44</v>
      </c>
    </row>
    <row r="854" spans="1:1" x14ac:dyDescent="0.25">
      <c r="A854" t="s">
        <v>66</v>
      </c>
    </row>
    <row r="855" spans="1:1" x14ac:dyDescent="0.25">
      <c r="A855" t="s">
        <v>46</v>
      </c>
    </row>
    <row r="856" spans="1:1" x14ac:dyDescent="0.25">
      <c r="A856" t="s">
        <v>47</v>
      </c>
    </row>
    <row r="857" spans="1:1" x14ac:dyDescent="0.25">
      <c r="A857" t="s">
        <v>191</v>
      </c>
    </row>
    <row r="858" spans="1:1" x14ac:dyDescent="0.25">
      <c r="A858" t="s">
        <v>328</v>
      </c>
    </row>
    <row r="859" spans="1:1" x14ac:dyDescent="0.25">
      <c r="A859" t="s">
        <v>329</v>
      </c>
    </row>
    <row r="860" spans="1:1" x14ac:dyDescent="0.25">
      <c r="A860" t="s">
        <v>330</v>
      </c>
    </row>
    <row r="861" spans="1:1" x14ac:dyDescent="0.25">
      <c r="A861" t="s">
        <v>17</v>
      </c>
    </row>
    <row r="862" spans="1:1" x14ac:dyDescent="0.25">
      <c r="A862" t="e">
        <f>- Lugar: Colmeal</f>
        <v>#NAME?</v>
      </c>
    </row>
    <row r="863" spans="1:1" x14ac:dyDescent="0.25">
      <c r="A863" t="e">
        <f>- Freguesia: Almofala</f>
        <v>#NAME?</v>
      </c>
    </row>
    <row r="864" spans="1:1" x14ac:dyDescent="0.25">
      <c r="A864" t="e">
        <f>- Concelho: Figueira de Castelo Rodrigo</f>
        <v>#NAME?</v>
      </c>
    </row>
    <row r="865" spans="1:1" x14ac:dyDescent="0.25">
      <c r="A865" t="e">
        <f>- Distrito: Guarda</f>
        <v>#NAME?</v>
      </c>
    </row>
    <row r="866" spans="1:1" x14ac:dyDescent="0.25">
      <c r="A866" t="s">
        <v>331</v>
      </c>
    </row>
    <row r="867" spans="1:1" x14ac:dyDescent="0.25">
      <c r="A867" t="s">
        <v>332</v>
      </c>
    </row>
    <row r="868" spans="1:1" x14ac:dyDescent="0.25">
      <c r="A868" t="s">
        <v>333</v>
      </c>
    </row>
    <row r="869" spans="1:1" x14ac:dyDescent="0.25">
      <c r="A869" t="s">
        <v>112</v>
      </c>
    </row>
    <row r="870" spans="1:1" x14ac:dyDescent="0.25">
      <c r="A870" t="s">
        <v>120</v>
      </c>
    </row>
    <row r="871" spans="1:1" x14ac:dyDescent="0.25">
      <c r="A871" t="s">
        <v>44</v>
      </c>
    </row>
    <row r="872" spans="1:1" x14ac:dyDescent="0.25">
      <c r="A872" t="s">
        <v>66</v>
      </c>
    </row>
    <row r="873" spans="1:1" x14ac:dyDescent="0.25">
      <c r="A873" t="s">
        <v>46</v>
      </c>
    </row>
    <row r="874" spans="1:1" x14ac:dyDescent="0.25">
      <c r="A874" t="s">
        <v>47</v>
      </c>
    </row>
    <row r="875" spans="1:1" x14ac:dyDescent="0.25">
      <c r="A875" t="s">
        <v>191</v>
      </c>
    </row>
    <row r="876" spans="1:1" x14ac:dyDescent="0.25">
      <c r="A876" t="s">
        <v>334</v>
      </c>
    </row>
    <row r="877" spans="1:1" x14ac:dyDescent="0.25">
      <c r="A877" t="s">
        <v>335</v>
      </c>
    </row>
    <row r="878" spans="1:1" x14ac:dyDescent="0.25">
      <c r="A878" t="s">
        <v>336</v>
      </c>
    </row>
    <row r="879" spans="1:1" x14ac:dyDescent="0.25">
      <c r="A879" t="s">
        <v>17</v>
      </c>
    </row>
    <row r="880" spans="1:1" x14ac:dyDescent="0.25">
      <c r="A880" t="s">
        <v>116</v>
      </c>
    </row>
    <row r="881" spans="1:1" x14ac:dyDescent="0.25">
      <c r="A881" t="e">
        <f>- Freguesia: Cinco Vilas</f>
        <v>#NAME?</v>
      </c>
    </row>
    <row r="882" spans="1:1" x14ac:dyDescent="0.25">
      <c r="A882" t="e">
        <f>- Concelho: Figueira de Castelo Rodrigo</f>
        <v>#NAME?</v>
      </c>
    </row>
    <row r="883" spans="1:1" x14ac:dyDescent="0.25">
      <c r="A883" t="e">
        <f>- Distrito: Guarda</f>
        <v>#NAME?</v>
      </c>
    </row>
    <row r="884" spans="1:1" x14ac:dyDescent="0.25">
      <c r="A884" t="s">
        <v>337</v>
      </c>
    </row>
    <row r="885" spans="1:1" x14ac:dyDescent="0.25">
      <c r="A885" t="s">
        <v>338</v>
      </c>
    </row>
    <row r="886" spans="1:1" x14ac:dyDescent="0.25">
      <c r="A886" t="s">
        <v>83</v>
      </c>
    </row>
    <row r="887" spans="1:1" x14ac:dyDescent="0.25">
      <c r="A887" t="s">
        <v>76</v>
      </c>
    </row>
    <row r="888" spans="1:1" x14ac:dyDescent="0.25">
      <c r="A888" t="s">
        <v>339</v>
      </c>
    </row>
    <row r="889" spans="1:1" x14ac:dyDescent="0.25">
      <c r="A889" t="s">
        <v>44</v>
      </c>
    </row>
    <row r="890" spans="1:1" x14ac:dyDescent="0.25">
      <c r="A890" t="s">
        <v>66</v>
      </c>
    </row>
    <row r="891" spans="1:1" x14ac:dyDescent="0.25">
      <c r="A891" t="s">
        <v>46</v>
      </c>
    </row>
    <row r="892" spans="1:1" x14ac:dyDescent="0.25">
      <c r="A892" t="s">
        <v>47</v>
      </c>
    </row>
    <row r="893" spans="1:1" x14ac:dyDescent="0.25">
      <c r="A893" t="s">
        <v>191</v>
      </c>
    </row>
    <row r="894" spans="1:1" x14ac:dyDescent="0.25">
      <c r="A894" t="s">
        <v>340</v>
      </c>
    </row>
    <row r="895" spans="1:1" x14ac:dyDescent="0.25">
      <c r="A895" t="s">
        <v>341</v>
      </c>
    </row>
    <row r="896" spans="1:1" x14ac:dyDescent="0.25">
      <c r="A896" t="s">
        <v>69</v>
      </c>
    </row>
    <row r="897" spans="1:1" x14ac:dyDescent="0.25">
      <c r="A897" t="s">
        <v>17</v>
      </c>
    </row>
    <row r="898" spans="1:1" x14ac:dyDescent="0.25">
      <c r="A898" t="s">
        <v>116</v>
      </c>
    </row>
    <row r="899" spans="1:1" x14ac:dyDescent="0.25">
      <c r="A899" t="e">
        <f>- Freguesia: Colmeal</f>
        <v>#NAME?</v>
      </c>
    </row>
    <row r="900" spans="1:1" x14ac:dyDescent="0.25">
      <c r="A900" t="e">
        <f>- Concelho: Figueira de Castelo Rodrigo</f>
        <v>#NAME?</v>
      </c>
    </row>
    <row r="901" spans="1:1" x14ac:dyDescent="0.25">
      <c r="A901" t="e">
        <f>- Distrito: Guarda</f>
        <v>#NAME?</v>
      </c>
    </row>
    <row r="902" spans="1:1" x14ac:dyDescent="0.25">
      <c r="A902" t="s">
        <v>342</v>
      </c>
    </row>
    <row r="903" spans="1:1" x14ac:dyDescent="0.25">
      <c r="A903" t="s">
        <v>343</v>
      </c>
    </row>
    <row r="904" spans="1:1" x14ac:dyDescent="0.25">
      <c r="A904" t="s">
        <v>344</v>
      </c>
    </row>
    <row r="905" spans="1:1" x14ac:dyDescent="0.25">
      <c r="A905" t="s">
        <v>55</v>
      </c>
    </row>
    <row r="906" spans="1:1" x14ac:dyDescent="0.25">
      <c r="A906" t="s">
        <v>56</v>
      </c>
    </row>
    <row r="907" spans="1:1" x14ac:dyDescent="0.25">
      <c r="A907" t="s">
        <v>44</v>
      </c>
    </row>
    <row r="908" spans="1:1" x14ac:dyDescent="0.25">
      <c r="A908" t="s">
        <v>57</v>
      </c>
    </row>
    <row r="909" spans="1:1" x14ac:dyDescent="0.25">
      <c r="A909" t="s">
        <v>131</v>
      </c>
    </row>
    <row r="910" spans="1:1" x14ac:dyDescent="0.25">
      <c r="A910" t="s">
        <v>93</v>
      </c>
    </row>
    <row r="911" spans="1:1" x14ac:dyDescent="0.25">
      <c r="A911" t="s">
        <v>191</v>
      </c>
    </row>
    <row r="912" spans="1:1" x14ac:dyDescent="0.25">
      <c r="A912" t="s">
        <v>345</v>
      </c>
    </row>
    <row r="913" spans="1:1" x14ac:dyDescent="0.25">
      <c r="A913" t="s">
        <v>346</v>
      </c>
    </row>
    <row r="914" spans="1:1" x14ac:dyDescent="0.25">
      <c r="A914" t="s">
        <v>69</v>
      </c>
    </row>
    <row r="915" spans="1:1" x14ac:dyDescent="0.25">
      <c r="A915" t="s">
        <v>17</v>
      </c>
    </row>
    <row r="916" spans="1:1" x14ac:dyDescent="0.25">
      <c r="A916" t="s">
        <v>116</v>
      </c>
    </row>
    <row r="917" spans="1:1" x14ac:dyDescent="0.25">
      <c r="A917" t="e">
        <f>- Freguesia: Colmeal</f>
        <v>#NAME?</v>
      </c>
    </row>
    <row r="918" spans="1:1" x14ac:dyDescent="0.25">
      <c r="A918" t="e">
        <f>- Concelho: Figueira de Castelo Rodrigo</f>
        <v>#NAME?</v>
      </c>
    </row>
    <row r="919" spans="1:1" x14ac:dyDescent="0.25">
      <c r="A919" t="e">
        <f>- Distrito: Guarda</f>
        <v>#NAME?</v>
      </c>
    </row>
    <row r="920" spans="1:1" x14ac:dyDescent="0.25">
      <c r="A920" t="s">
        <v>347</v>
      </c>
    </row>
    <row r="921" spans="1:1" x14ac:dyDescent="0.25">
      <c r="A921" t="s">
        <v>348</v>
      </c>
    </row>
    <row r="922" spans="1:1" x14ac:dyDescent="0.25">
      <c r="A922" t="s">
        <v>160</v>
      </c>
    </row>
    <row r="923" spans="1:1" x14ac:dyDescent="0.25">
      <c r="A923" t="s">
        <v>55</v>
      </c>
    </row>
    <row r="924" spans="1:1" x14ac:dyDescent="0.25">
      <c r="A924" t="s">
        <v>56</v>
      </c>
    </row>
    <row r="925" spans="1:1" x14ac:dyDescent="0.25">
      <c r="A925" t="s">
        <v>44</v>
      </c>
    </row>
    <row r="926" spans="1:1" x14ac:dyDescent="0.25">
      <c r="A926" t="s">
        <v>57</v>
      </c>
    </row>
    <row r="927" spans="1:1" x14ac:dyDescent="0.25">
      <c r="A927" t="s">
        <v>46</v>
      </c>
    </row>
    <row r="928" spans="1:1" x14ac:dyDescent="0.25">
      <c r="A928" t="s">
        <v>93</v>
      </c>
    </row>
    <row r="929" spans="1:1" x14ac:dyDescent="0.25">
      <c r="A929" t="s">
        <v>191</v>
      </c>
    </row>
    <row r="930" spans="1:1" x14ac:dyDescent="0.25">
      <c r="A930" t="s">
        <v>349</v>
      </c>
    </row>
    <row r="931" spans="1:1" x14ac:dyDescent="0.25">
      <c r="A931" t="s">
        <v>350</v>
      </c>
    </row>
    <row r="932" spans="1:1" x14ac:dyDescent="0.25">
      <c r="A932" t="s">
        <v>69</v>
      </c>
    </row>
    <row r="933" spans="1:1" x14ac:dyDescent="0.25">
      <c r="A933" t="s">
        <v>17</v>
      </c>
    </row>
    <row r="934" spans="1:1" x14ac:dyDescent="0.25">
      <c r="A934" t="s">
        <v>116</v>
      </c>
    </row>
    <row r="935" spans="1:1" x14ac:dyDescent="0.25">
      <c r="A935" t="e">
        <f>- Freguesia: Colmeal</f>
        <v>#NAME?</v>
      </c>
    </row>
    <row r="936" spans="1:1" x14ac:dyDescent="0.25">
      <c r="A936" t="e">
        <f>- Concelho: Figueira de Castelo Rodrigo</f>
        <v>#NAME?</v>
      </c>
    </row>
    <row r="937" spans="1:1" x14ac:dyDescent="0.25">
      <c r="A937" t="e">
        <f>- Distrito: Guarda</f>
        <v>#NAME?</v>
      </c>
    </row>
    <row r="938" spans="1:1" x14ac:dyDescent="0.25">
      <c r="A938" t="s">
        <v>342</v>
      </c>
    </row>
    <row r="939" spans="1:1" x14ac:dyDescent="0.25">
      <c r="A939" t="s">
        <v>343</v>
      </c>
    </row>
    <row r="940" spans="1:1" x14ac:dyDescent="0.25">
      <c r="A940" t="s">
        <v>333</v>
      </c>
    </row>
    <row r="941" spans="1:1" x14ac:dyDescent="0.25">
      <c r="A941" t="s">
        <v>112</v>
      </c>
    </row>
    <row r="942" spans="1:1" x14ac:dyDescent="0.25">
      <c r="A942" t="s">
        <v>120</v>
      </c>
    </row>
    <row r="943" spans="1:1" x14ac:dyDescent="0.25">
      <c r="A943" t="s">
        <v>44</v>
      </c>
    </row>
    <row r="944" spans="1:1" x14ac:dyDescent="0.25">
      <c r="A944" t="s">
        <v>66</v>
      </c>
    </row>
    <row r="945" spans="1:1" x14ac:dyDescent="0.25">
      <c r="A945" t="s">
        <v>131</v>
      </c>
    </row>
    <row r="946" spans="1:1" x14ac:dyDescent="0.25">
      <c r="A946" t="s">
        <v>93</v>
      </c>
    </row>
    <row r="947" spans="1:1" x14ac:dyDescent="0.25">
      <c r="A947" t="s">
        <v>191</v>
      </c>
    </row>
    <row r="948" spans="1:1" x14ac:dyDescent="0.25">
      <c r="A948" t="s">
        <v>351</v>
      </c>
    </row>
    <row r="949" spans="1:1" x14ac:dyDescent="0.25">
      <c r="A949" t="s">
        <v>352</v>
      </c>
    </row>
    <row r="950" spans="1:1" x14ac:dyDescent="0.25">
      <c r="A950" t="s">
        <v>353</v>
      </c>
    </row>
    <row r="951" spans="1:1" x14ac:dyDescent="0.25">
      <c r="A951" t="s">
        <v>17</v>
      </c>
    </row>
    <row r="952" spans="1:1" x14ac:dyDescent="0.25">
      <c r="A952" t="s">
        <v>116</v>
      </c>
    </row>
    <row r="953" spans="1:1" x14ac:dyDescent="0.25">
      <c r="A953" t="e">
        <f>- Freguesia: Colmeal</f>
        <v>#NAME?</v>
      </c>
    </row>
    <row r="954" spans="1:1" x14ac:dyDescent="0.25">
      <c r="A954" t="e">
        <f>- Concelho: Figueira de Castelo Rodrigo</f>
        <v>#NAME?</v>
      </c>
    </row>
    <row r="955" spans="1:1" x14ac:dyDescent="0.25">
      <c r="A955" t="e">
        <f>- Distrito: Guarda</f>
        <v>#NAME?</v>
      </c>
    </row>
    <row r="956" spans="1:1" x14ac:dyDescent="0.25">
      <c r="A956" t="s">
        <v>354</v>
      </c>
    </row>
    <row r="957" spans="1:1" x14ac:dyDescent="0.25">
      <c r="A957" t="s">
        <v>355</v>
      </c>
    </row>
    <row r="958" spans="1:1" x14ac:dyDescent="0.25">
      <c r="A958" t="s">
        <v>309</v>
      </c>
    </row>
    <row r="959" spans="1:1" x14ac:dyDescent="0.25">
      <c r="A959" t="s">
        <v>64</v>
      </c>
    </row>
    <row r="960" spans="1:1" x14ac:dyDescent="0.25">
      <c r="A960" t="s">
        <v>65</v>
      </c>
    </row>
    <row r="961" spans="1:1" x14ac:dyDescent="0.25">
      <c r="A961" t="s">
        <v>44</v>
      </c>
    </row>
    <row r="962" spans="1:1" x14ac:dyDescent="0.25">
      <c r="A962" t="s">
        <v>66</v>
      </c>
    </row>
    <row r="963" spans="1:1" x14ac:dyDescent="0.25">
      <c r="A963" t="s">
        <v>131</v>
      </c>
    </row>
    <row r="964" spans="1:1" x14ac:dyDescent="0.25">
      <c r="A964" t="s">
        <v>93</v>
      </c>
    </row>
    <row r="965" spans="1:1" x14ac:dyDescent="0.25">
      <c r="A965" t="s">
        <v>191</v>
      </c>
    </row>
    <row r="966" spans="1:1" x14ac:dyDescent="0.25">
      <c r="A966" t="s">
        <v>356</v>
      </c>
    </row>
    <row r="967" spans="1:1" x14ac:dyDescent="0.25">
      <c r="A967" t="s">
        <v>357</v>
      </c>
    </row>
    <row r="968" spans="1:1" x14ac:dyDescent="0.25">
      <c r="A968" t="s">
        <v>69</v>
      </c>
    </row>
    <row r="969" spans="1:1" x14ac:dyDescent="0.25">
      <c r="A969" t="s">
        <v>17</v>
      </c>
    </row>
    <row r="970" spans="1:1" x14ac:dyDescent="0.25">
      <c r="A970" t="s">
        <v>116</v>
      </c>
    </row>
    <row r="971" spans="1:1" x14ac:dyDescent="0.25">
      <c r="A971" t="e">
        <f>- Freguesia: Escarigo</f>
        <v>#NAME?</v>
      </c>
    </row>
    <row r="972" spans="1:1" x14ac:dyDescent="0.25">
      <c r="A972" t="e">
        <f>- Concelho: Figueira de Castelo Rodrigo</f>
        <v>#NAME?</v>
      </c>
    </row>
    <row r="973" spans="1:1" x14ac:dyDescent="0.25">
      <c r="A973" t="e">
        <f>- Distrito: Guarda</f>
        <v>#NAME?</v>
      </c>
    </row>
    <row r="974" spans="1:1" x14ac:dyDescent="0.25">
      <c r="A974" t="s">
        <v>358</v>
      </c>
    </row>
    <row r="975" spans="1:1" x14ac:dyDescent="0.25">
      <c r="A975" t="s">
        <v>359</v>
      </c>
    </row>
    <row r="976" spans="1:1" x14ac:dyDescent="0.25">
      <c r="A976" t="s">
        <v>360</v>
      </c>
    </row>
    <row r="977" spans="1:1" x14ac:dyDescent="0.25">
      <c r="A977" t="s">
        <v>216</v>
      </c>
    </row>
    <row r="978" spans="1:1" x14ac:dyDescent="0.25">
      <c r="A978" t="s">
        <v>217</v>
      </c>
    </row>
    <row r="979" spans="1:1" x14ac:dyDescent="0.25">
      <c r="A979" t="s">
        <v>44</v>
      </c>
    </row>
    <row r="980" spans="1:1" x14ac:dyDescent="0.25">
      <c r="A980" t="s">
        <v>45</v>
      </c>
    </row>
    <row r="981" spans="1:1" x14ac:dyDescent="0.25">
      <c r="A981" t="s">
        <v>77</v>
      </c>
    </row>
    <row r="982" spans="1:1" x14ac:dyDescent="0.25">
      <c r="A982" t="s">
        <v>47</v>
      </c>
    </row>
    <row r="983" spans="1:1" x14ac:dyDescent="0.25">
      <c r="A983" t="s">
        <v>191</v>
      </c>
    </row>
    <row r="984" spans="1:1" x14ac:dyDescent="0.25">
      <c r="A984" t="s">
        <v>361</v>
      </c>
    </row>
    <row r="985" spans="1:1" x14ac:dyDescent="0.25">
      <c r="A985" t="s">
        <v>362</v>
      </c>
    </row>
    <row r="986" spans="1:1" x14ac:dyDescent="0.25">
      <c r="A986" t="s">
        <v>363</v>
      </c>
    </row>
    <row r="987" spans="1:1" x14ac:dyDescent="0.25">
      <c r="A987" t="s">
        <v>17</v>
      </c>
    </row>
    <row r="988" spans="1:1" x14ac:dyDescent="0.25">
      <c r="A988" t="s">
        <v>116</v>
      </c>
    </row>
    <row r="989" spans="1:1" x14ac:dyDescent="0.25">
      <c r="A989" t="e">
        <f>- Freguesia: Mata de Lobos</f>
        <v>#NAME?</v>
      </c>
    </row>
    <row r="990" spans="1:1" x14ac:dyDescent="0.25">
      <c r="A990" t="e">
        <f>- Concelho: Figueira de Castelo Rodrigo</f>
        <v>#NAME?</v>
      </c>
    </row>
    <row r="991" spans="1:1" x14ac:dyDescent="0.25">
      <c r="A991" t="e">
        <f>- Distrito: Guarda</f>
        <v>#NAME?</v>
      </c>
    </row>
    <row r="992" spans="1:1" x14ac:dyDescent="0.25">
      <c r="A992" t="s">
        <v>364</v>
      </c>
    </row>
    <row r="993" spans="1:1" x14ac:dyDescent="0.25">
      <c r="A993" t="s">
        <v>365</v>
      </c>
    </row>
    <row r="994" spans="1:1" x14ac:dyDescent="0.25">
      <c r="A994" t="s">
        <v>366</v>
      </c>
    </row>
    <row r="995" spans="1:1" x14ac:dyDescent="0.25">
      <c r="A995" t="s">
        <v>100</v>
      </c>
    </row>
    <row r="996" spans="1:1" x14ac:dyDescent="0.25">
      <c r="A996" t="s">
        <v>120</v>
      </c>
    </row>
    <row r="997" spans="1:1" x14ac:dyDescent="0.25">
      <c r="A997" t="s">
        <v>44</v>
      </c>
    </row>
    <row r="998" spans="1:1" x14ac:dyDescent="0.25">
      <c r="A998" t="s">
        <v>45</v>
      </c>
    </row>
    <row r="999" spans="1:1" x14ac:dyDescent="0.25">
      <c r="A999" t="s">
        <v>77</v>
      </c>
    </row>
    <row r="1000" spans="1:1" x14ac:dyDescent="0.25">
      <c r="A1000" t="s">
        <v>235</v>
      </c>
    </row>
    <row r="1001" spans="1:1" x14ac:dyDescent="0.25">
      <c r="A1001" t="s">
        <v>191</v>
      </c>
    </row>
    <row r="1002" spans="1:1" x14ac:dyDescent="0.25">
      <c r="A1002" t="s">
        <v>367</v>
      </c>
    </row>
    <row r="1003" spans="1:1" x14ac:dyDescent="0.25">
      <c r="A1003" t="s">
        <v>368</v>
      </c>
    </row>
    <row r="1004" spans="1:1" x14ac:dyDescent="0.25">
      <c r="A1004" t="s">
        <v>69</v>
      </c>
    </row>
    <row r="1005" spans="1:1" x14ac:dyDescent="0.25">
      <c r="A1005" t="s">
        <v>17</v>
      </c>
    </row>
    <row r="1006" spans="1:1" x14ac:dyDescent="0.25">
      <c r="A1006" t="s">
        <v>116</v>
      </c>
    </row>
    <row r="1007" spans="1:1" x14ac:dyDescent="0.25">
      <c r="A1007" t="e">
        <f>- Freguesia: Freixeda do Torrão</f>
        <v>#NAME?</v>
      </c>
    </row>
    <row r="1008" spans="1:1" x14ac:dyDescent="0.25">
      <c r="A1008" t="e">
        <f>- Concelho: Figueira de Castelo Rodrigo</f>
        <v>#NAME?</v>
      </c>
    </row>
    <row r="1009" spans="1:1" x14ac:dyDescent="0.25">
      <c r="A1009" t="e">
        <f>- Distrito: Guarda</f>
        <v>#NAME?</v>
      </c>
    </row>
    <row r="1010" spans="1:1" x14ac:dyDescent="0.25">
      <c r="A1010" t="s">
        <v>369</v>
      </c>
    </row>
    <row r="1011" spans="1:1" x14ac:dyDescent="0.25">
      <c r="A1011" t="s">
        <v>370</v>
      </c>
    </row>
    <row r="1012" spans="1:1" x14ac:dyDescent="0.25">
      <c r="A1012" t="s">
        <v>315</v>
      </c>
    </row>
    <row r="1013" spans="1:1" x14ac:dyDescent="0.25">
      <c r="A1013" t="s">
        <v>64</v>
      </c>
    </row>
    <row r="1014" spans="1:1" x14ac:dyDescent="0.25">
      <c r="A1014" t="s">
        <v>65</v>
      </c>
    </row>
    <row r="1015" spans="1:1" x14ac:dyDescent="0.25">
      <c r="A1015" t="s">
        <v>44</v>
      </c>
    </row>
    <row r="1016" spans="1:1" x14ac:dyDescent="0.25">
      <c r="A1016" t="s">
        <v>66</v>
      </c>
    </row>
    <row r="1017" spans="1:1" x14ac:dyDescent="0.25">
      <c r="A1017" t="s">
        <v>46</v>
      </c>
    </row>
    <row r="1018" spans="1:1" x14ac:dyDescent="0.25">
      <c r="A1018" t="s">
        <v>47</v>
      </c>
    </row>
    <row r="1019" spans="1:1" x14ac:dyDescent="0.25">
      <c r="A1019" t="s">
        <v>191</v>
      </c>
    </row>
    <row r="1020" spans="1:1" x14ac:dyDescent="0.25">
      <c r="A1020" t="s">
        <v>371</v>
      </c>
    </row>
    <row r="1021" spans="1:1" x14ac:dyDescent="0.25">
      <c r="A1021" t="s">
        <v>372</v>
      </c>
    </row>
    <row r="1022" spans="1:1" x14ac:dyDescent="0.25">
      <c r="A1022" t="s">
        <v>373</v>
      </c>
    </row>
    <row r="1023" spans="1:1" x14ac:dyDescent="0.25">
      <c r="A1023" t="s">
        <v>17</v>
      </c>
    </row>
    <row r="1024" spans="1:1" x14ac:dyDescent="0.25">
      <c r="A1024" t="s">
        <v>116</v>
      </c>
    </row>
    <row r="1025" spans="1:1" x14ac:dyDescent="0.25">
      <c r="A1025" t="e">
        <f>- Freguesia: Mata de Lobos</f>
        <v>#NAME?</v>
      </c>
    </row>
    <row r="1026" spans="1:1" x14ac:dyDescent="0.25">
      <c r="A1026" t="e">
        <f>- Concelho: Figueira de Castelo Rodrigo</f>
        <v>#NAME?</v>
      </c>
    </row>
    <row r="1027" spans="1:1" x14ac:dyDescent="0.25">
      <c r="A1027" t="e">
        <f>- Distrito: Guarda</f>
        <v>#NAME?</v>
      </c>
    </row>
    <row r="1028" spans="1:1" x14ac:dyDescent="0.25">
      <c r="A1028" t="s">
        <v>374</v>
      </c>
    </row>
    <row r="1029" spans="1:1" x14ac:dyDescent="0.25">
      <c r="A1029" t="s">
        <v>375</v>
      </c>
    </row>
    <row r="1030" spans="1:1" x14ac:dyDescent="0.25">
      <c r="A1030" t="s">
        <v>333</v>
      </c>
    </row>
    <row r="1031" spans="1:1" x14ac:dyDescent="0.25">
      <c r="A1031" t="s">
        <v>55</v>
      </c>
    </row>
    <row r="1032" spans="1:1" x14ac:dyDescent="0.25">
      <c r="A1032" t="s">
        <v>56</v>
      </c>
    </row>
    <row r="1033" spans="1:1" x14ac:dyDescent="0.25">
      <c r="A1033" t="s">
        <v>44</v>
      </c>
    </row>
    <row r="1034" spans="1:1" x14ac:dyDescent="0.25">
      <c r="A1034" t="s">
        <v>57</v>
      </c>
    </row>
    <row r="1035" spans="1:1" x14ac:dyDescent="0.25">
      <c r="A1035" t="s">
        <v>46</v>
      </c>
    </row>
    <row r="1036" spans="1:1" x14ac:dyDescent="0.25">
      <c r="A1036" t="s">
        <v>47</v>
      </c>
    </row>
    <row r="1037" spans="1:1" x14ac:dyDescent="0.25">
      <c r="A1037" t="s">
        <v>191</v>
      </c>
    </row>
    <row r="1038" spans="1:1" x14ac:dyDescent="0.25">
      <c r="A1038" t="s">
        <v>376</v>
      </c>
    </row>
    <row r="1039" spans="1:1" x14ac:dyDescent="0.25">
      <c r="A1039" t="s">
        <v>377</v>
      </c>
    </row>
    <row r="1040" spans="1:1" x14ac:dyDescent="0.25">
      <c r="A1040" t="s">
        <v>378</v>
      </c>
    </row>
    <row r="1041" spans="1:1" x14ac:dyDescent="0.25">
      <c r="A1041" t="s">
        <v>17</v>
      </c>
    </row>
    <row r="1042" spans="1:1" x14ac:dyDescent="0.25">
      <c r="A1042" t="s">
        <v>116</v>
      </c>
    </row>
    <row r="1043" spans="1:1" x14ac:dyDescent="0.25">
      <c r="A1043" t="e">
        <f>- Freguesia: Almofala</f>
        <v>#NAME?</v>
      </c>
    </row>
    <row r="1044" spans="1:1" x14ac:dyDescent="0.25">
      <c r="A1044" t="e">
        <f>- Concelho: Figueira de Castelo Rodrigo</f>
        <v>#NAME?</v>
      </c>
    </row>
    <row r="1045" spans="1:1" x14ac:dyDescent="0.25">
      <c r="A1045" t="e">
        <f>- Distrito: Guarda</f>
        <v>#NAME?</v>
      </c>
    </row>
    <row r="1046" spans="1:1" x14ac:dyDescent="0.25">
      <c r="A1046" t="s">
        <v>379</v>
      </c>
    </row>
    <row r="1047" spans="1:1" x14ac:dyDescent="0.25">
      <c r="A1047" t="s">
        <v>380</v>
      </c>
    </row>
    <row r="1048" spans="1:1" x14ac:dyDescent="0.25">
      <c r="A1048" t="s">
        <v>381</v>
      </c>
    </row>
    <row r="1049" spans="1:1" x14ac:dyDescent="0.25">
      <c r="A1049" t="s">
        <v>382</v>
      </c>
    </row>
    <row r="1050" spans="1:1" x14ac:dyDescent="0.25">
      <c r="A1050" t="s">
        <v>383</v>
      </c>
    </row>
    <row r="1051" spans="1:1" x14ac:dyDescent="0.25">
      <c r="A1051" t="s">
        <v>44</v>
      </c>
    </row>
    <row r="1052" spans="1:1" x14ac:dyDescent="0.25">
      <c r="A1052" t="s">
        <v>384</v>
      </c>
    </row>
    <row r="1053" spans="1:1" x14ac:dyDescent="0.25">
      <c r="A1053" t="s">
        <v>131</v>
      </c>
    </row>
    <row r="1054" spans="1:1" x14ac:dyDescent="0.25">
      <c r="A1054" t="s">
        <v>47</v>
      </c>
    </row>
    <row r="1055" spans="1:1" x14ac:dyDescent="0.25">
      <c r="A1055" t="s">
        <v>191</v>
      </c>
    </row>
    <row r="1056" spans="1:1" x14ac:dyDescent="0.25">
      <c r="A1056" t="s">
        <v>385</v>
      </c>
    </row>
    <row r="1057" spans="1:1" x14ac:dyDescent="0.25">
      <c r="A1057" t="s">
        <v>386</v>
      </c>
    </row>
    <row r="1058" spans="1:1" x14ac:dyDescent="0.25">
      <c r="A1058" t="s">
        <v>387</v>
      </c>
    </row>
    <row r="1059" spans="1:1" x14ac:dyDescent="0.25">
      <c r="A1059" t="s">
        <v>17</v>
      </c>
    </row>
    <row r="1060" spans="1:1" x14ac:dyDescent="0.25">
      <c r="A1060" t="s">
        <v>116</v>
      </c>
    </row>
    <row r="1061" spans="1:1" x14ac:dyDescent="0.25">
      <c r="A1061" t="e">
        <f>- Freguesia: Mata de Lobos</f>
        <v>#NAME?</v>
      </c>
    </row>
    <row r="1062" spans="1:1" x14ac:dyDescent="0.25">
      <c r="A1062" t="e">
        <f>- Concelho: Figueira de Castelo Rodrigo</f>
        <v>#NAME?</v>
      </c>
    </row>
    <row r="1063" spans="1:1" x14ac:dyDescent="0.25">
      <c r="A1063" t="e">
        <f>- Distrito: Bragança</f>
        <v>#NAME?</v>
      </c>
    </row>
    <row r="1064" spans="1:1" x14ac:dyDescent="0.25">
      <c r="A1064" t="s">
        <v>388</v>
      </c>
    </row>
    <row r="1065" spans="1:1" x14ac:dyDescent="0.25">
      <c r="A1065" t="s">
        <v>389</v>
      </c>
    </row>
    <row r="1066" spans="1:1" x14ac:dyDescent="0.25">
      <c r="A1066" t="s">
        <v>366</v>
      </c>
    </row>
    <row r="1067" spans="1:1" x14ac:dyDescent="0.25">
      <c r="A1067" t="s">
        <v>112</v>
      </c>
    </row>
    <row r="1068" spans="1:1" x14ac:dyDescent="0.25">
      <c r="A1068" t="s">
        <v>120</v>
      </c>
    </row>
    <row r="1069" spans="1:1" x14ac:dyDescent="0.25">
      <c r="A1069" t="s">
        <v>44</v>
      </c>
    </row>
    <row r="1070" spans="1:1" x14ac:dyDescent="0.25">
      <c r="A1070" t="s">
        <v>66</v>
      </c>
    </row>
    <row r="1071" spans="1:1" x14ac:dyDescent="0.25">
      <c r="A1071" t="s">
        <v>46</v>
      </c>
    </row>
    <row r="1072" spans="1:1" x14ac:dyDescent="0.25">
      <c r="A1072" t="s">
        <v>47</v>
      </c>
    </row>
    <row r="1073" spans="1:1" x14ac:dyDescent="0.25">
      <c r="A1073" t="s">
        <v>191</v>
      </c>
    </row>
    <row r="1074" spans="1:1" x14ac:dyDescent="0.25">
      <c r="A1074" t="s">
        <v>390</v>
      </c>
    </row>
    <row r="1075" spans="1:1" x14ac:dyDescent="0.25">
      <c r="A1075" t="s">
        <v>391</v>
      </c>
    </row>
    <row r="1076" spans="1:1" x14ac:dyDescent="0.25">
      <c r="A1076" t="s">
        <v>392</v>
      </c>
    </row>
    <row r="1077" spans="1:1" x14ac:dyDescent="0.25">
      <c r="A1077" t="s">
        <v>17</v>
      </c>
    </row>
    <row r="1078" spans="1:1" x14ac:dyDescent="0.25">
      <c r="A1078" t="s">
        <v>116</v>
      </c>
    </row>
    <row r="1079" spans="1:1" x14ac:dyDescent="0.25">
      <c r="A1079" t="e">
        <f>- Freguesia: Mata de Lobos</f>
        <v>#NAME?</v>
      </c>
    </row>
    <row r="1080" spans="1:1" x14ac:dyDescent="0.25">
      <c r="A1080" t="e">
        <f>- Concelho: Figueira de Castelo Rodrigo</f>
        <v>#NAME?</v>
      </c>
    </row>
    <row r="1081" spans="1:1" x14ac:dyDescent="0.25">
      <c r="A1081" t="e">
        <f>- Distrito: Bragança</f>
        <v>#NAME?</v>
      </c>
    </row>
    <row r="1082" spans="1:1" x14ac:dyDescent="0.25">
      <c r="A1082" t="s">
        <v>393</v>
      </c>
    </row>
    <row r="1083" spans="1:1" x14ac:dyDescent="0.25">
      <c r="A1083" t="s">
        <v>394</v>
      </c>
    </row>
    <row r="1084" spans="1:1" x14ac:dyDescent="0.25">
      <c r="A1084" t="s">
        <v>333</v>
      </c>
    </row>
    <row r="1085" spans="1:1" x14ac:dyDescent="0.25">
      <c r="A1085" t="s">
        <v>42</v>
      </c>
    </row>
    <row r="1086" spans="1:1" x14ac:dyDescent="0.25">
      <c r="A1086" t="s">
        <v>217</v>
      </c>
    </row>
    <row r="1087" spans="1:1" x14ac:dyDescent="0.25">
      <c r="A1087" t="s">
        <v>44</v>
      </c>
    </row>
    <row r="1088" spans="1:1" x14ac:dyDescent="0.25">
      <c r="A1088" t="s">
        <v>45</v>
      </c>
    </row>
    <row r="1089" spans="1:1" x14ac:dyDescent="0.25">
      <c r="A1089" t="s">
        <v>46</v>
      </c>
    </row>
    <row r="1090" spans="1:1" x14ac:dyDescent="0.25">
      <c r="A1090" t="s">
        <v>47</v>
      </c>
    </row>
    <row r="1091" spans="1:1" x14ac:dyDescent="0.25">
      <c r="A1091" t="s">
        <v>191</v>
      </c>
    </row>
    <row r="1092" spans="1:1" x14ac:dyDescent="0.25">
      <c r="A1092" t="s">
        <v>395</v>
      </c>
    </row>
    <row r="1093" spans="1:1" x14ac:dyDescent="0.25">
      <c r="A1093" t="s">
        <v>396</v>
      </c>
    </row>
    <row r="1094" spans="1:1" x14ac:dyDescent="0.25">
      <c r="A1094" t="s">
        <v>397</v>
      </c>
    </row>
    <row r="1095" spans="1:1" x14ac:dyDescent="0.25">
      <c r="A1095" t="s">
        <v>17</v>
      </c>
    </row>
    <row r="1096" spans="1:1" x14ac:dyDescent="0.25">
      <c r="A1096" t="s">
        <v>116</v>
      </c>
    </row>
    <row r="1097" spans="1:1" x14ac:dyDescent="0.25">
      <c r="A1097" t="e">
        <f>- Freguesia: Mata de Lobos</f>
        <v>#NAME?</v>
      </c>
    </row>
    <row r="1098" spans="1:1" x14ac:dyDescent="0.25">
      <c r="A1098" t="e">
        <f>- Concelho: Figueira de Castelo Rodrigo</f>
        <v>#NAME?</v>
      </c>
    </row>
    <row r="1099" spans="1:1" x14ac:dyDescent="0.25">
      <c r="A1099" t="e">
        <f>- Distrito: Bragança</f>
        <v>#NAME?</v>
      </c>
    </row>
    <row r="1100" spans="1:1" x14ac:dyDescent="0.25">
      <c r="A1100" t="s">
        <v>398</v>
      </c>
    </row>
    <row r="1101" spans="1:1" x14ac:dyDescent="0.25">
      <c r="A1101" t="s">
        <v>399</v>
      </c>
    </row>
    <row r="1102" spans="1:1" x14ac:dyDescent="0.25">
      <c r="A1102" t="s">
        <v>400</v>
      </c>
    </row>
    <row r="1103" spans="1:1" x14ac:dyDescent="0.25">
      <c r="A1103" t="s">
        <v>55</v>
      </c>
    </row>
    <row r="1104" spans="1:1" x14ac:dyDescent="0.25">
      <c r="A1104" t="s">
        <v>56</v>
      </c>
    </row>
    <row r="1105" spans="1:1" x14ac:dyDescent="0.25">
      <c r="A1105" t="s">
        <v>44</v>
      </c>
    </row>
    <row r="1106" spans="1:1" x14ac:dyDescent="0.25">
      <c r="A1106" t="s">
        <v>222</v>
      </c>
    </row>
    <row r="1107" spans="1:1" x14ac:dyDescent="0.25">
      <c r="A1107" t="s">
        <v>167</v>
      </c>
    </row>
    <row r="1108" spans="1:1" x14ac:dyDescent="0.25">
      <c r="A1108" t="s">
        <v>47</v>
      </c>
    </row>
    <row r="1109" spans="1:1" x14ac:dyDescent="0.25">
      <c r="A1109" t="s">
        <v>191</v>
      </c>
    </row>
    <row r="1110" spans="1:1" x14ac:dyDescent="0.25">
      <c r="A1110" t="s">
        <v>401</v>
      </c>
    </row>
    <row r="1111" spans="1:1" x14ac:dyDescent="0.25">
      <c r="A1111" t="s">
        <v>402</v>
      </c>
    </row>
    <row r="1112" spans="1:1" x14ac:dyDescent="0.25">
      <c r="A1112" t="s">
        <v>403</v>
      </c>
    </row>
    <row r="1113" spans="1:1" x14ac:dyDescent="0.25">
      <c r="A1113" t="s">
        <v>17</v>
      </c>
    </row>
    <row r="1114" spans="1:1" x14ac:dyDescent="0.25">
      <c r="A1114" t="s">
        <v>116</v>
      </c>
    </row>
    <row r="1115" spans="1:1" x14ac:dyDescent="0.25">
      <c r="A1115" t="e">
        <f>- Freguesia: Mata de Lobos</f>
        <v>#NAME?</v>
      </c>
    </row>
    <row r="1116" spans="1:1" x14ac:dyDescent="0.25">
      <c r="A1116" t="e">
        <f>- Concelho: Figueira de Castelo Rodrigo</f>
        <v>#NAME?</v>
      </c>
    </row>
    <row r="1117" spans="1:1" x14ac:dyDescent="0.25">
      <c r="A1117" t="e">
        <f>- Distrito: Bragança</f>
        <v>#NAME?</v>
      </c>
    </row>
    <row r="1118" spans="1:1" x14ac:dyDescent="0.25">
      <c r="A1118" t="s">
        <v>404</v>
      </c>
    </row>
    <row r="1119" spans="1:1" x14ac:dyDescent="0.25">
      <c r="A1119" t="s">
        <v>405</v>
      </c>
    </row>
    <row r="1120" spans="1:1" x14ac:dyDescent="0.25">
      <c r="A1120" t="s">
        <v>406</v>
      </c>
    </row>
    <row r="1121" spans="1:1" x14ac:dyDescent="0.25">
      <c r="A1121" t="s">
        <v>84</v>
      </c>
    </row>
    <row r="1122" spans="1:1" x14ac:dyDescent="0.25">
      <c r="A1122" t="s">
        <v>85</v>
      </c>
    </row>
    <row r="1123" spans="1:1" x14ac:dyDescent="0.25">
      <c r="A1123" t="s">
        <v>44</v>
      </c>
    </row>
    <row r="1124" spans="1:1" x14ac:dyDescent="0.25">
      <c r="A1124" t="s">
        <v>66</v>
      </c>
    </row>
    <row r="1125" spans="1:1" x14ac:dyDescent="0.25">
      <c r="A1125" t="s">
        <v>46</v>
      </c>
    </row>
    <row r="1126" spans="1:1" x14ac:dyDescent="0.25">
      <c r="A1126" t="s">
        <v>47</v>
      </c>
    </row>
    <row r="1127" spans="1:1" x14ac:dyDescent="0.25">
      <c r="A1127" t="s">
        <v>191</v>
      </c>
    </row>
    <row r="1128" spans="1:1" x14ac:dyDescent="0.25">
      <c r="A1128" t="s">
        <v>407</v>
      </c>
    </row>
    <row r="1129" spans="1:1" x14ac:dyDescent="0.25">
      <c r="A1129" t="s">
        <v>408</v>
      </c>
    </row>
    <row r="1130" spans="1:1" x14ac:dyDescent="0.25">
      <c r="A1130" t="s">
        <v>69</v>
      </c>
    </row>
    <row r="1131" spans="1:1" x14ac:dyDescent="0.25">
      <c r="A1131" t="s">
        <v>17</v>
      </c>
    </row>
    <row r="1132" spans="1:1" x14ac:dyDescent="0.25">
      <c r="A1132" t="s">
        <v>116</v>
      </c>
    </row>
    <row r="1133" spans="1:1" x14ac:dyDescent="0.25">
      <c r="A1133" t="e">
        <f>- Freguesia: Penha de Águia</f>
        <v>#NAME?</v>
      </c>
    </row>
    <row r="1134" spans="1:1" x14ac:dyDescent="0.25">
      <c r="A1134" t="e">
        <f>- Concelho: Figueira de Castelo Rodrigo</f>
        <v>#NAME?</v>
      </c>
    </row>
    <row r="1135" spans="1:1" x14ac:dyDescent="0.25">
      <c r="A1135" t="e">
        <f>- Distrito: Guarda</f>
        <v>#NAME?</v>
      </c>
    </row>
    <row r="1136" spans="1:1" x14ac:dyDescent="0.25">
      <c r="A1136" t="s">
        <v>70</v>
      </c>
    </row>
    <row r="1137" spans="1:1" x14ac:dyDescent="0.25">
      <c r="A1137" t="s">
        <v>71</v>
      </c>
    </row>
    <row r="1138" spans="1:1" x14ac:dyDescent="0.25">
      <c r="A1138" t="s">
        <v>72</v>
      </c>
    </row>
    <row r="1139" spans="1:1" x14ac:dyDescent="0.25">
      <c r="A1139" t="s">
        <v>55</v>
      </c>
    </row>
    <row r="1140" spans="1:1" x14ac:dyDescent="0.25">
      <c r="A1140" t="s">
        <v>56</v>
      </c>
    </row>
    <row r="1141" spans="1:1" x14ac:dyDescent="0.25">
      <c r="A1141" t="s">
        <v>44</v>
      </c>
    </row>
    <row r="1142" spans="1:1" x14ac:dyDescent="0.25">
      <c r="A1142" t="s">
        <v>57</v>
      </c>
    </row>
    <row r="1143" spans="1:1" x14ac:dyDescent="0.25">
      <c r="A1143" t="s">
        <v>77</v>
      </c>
    </row>
    <row r="1144" spans="1:1" x14ac:dyDescent="0.25">
      <c r="A1144" t="s">
        <v>235</v>
      </c>
    </row>
    <row r="1145" spans="1:1" x14ac:dyDescent="0.25">
      <c r="A1145" t="s">
        <v>191</v>
      </c>
    </row>
    <row r="1146" spans="1:1" x14ac:dyDescent="0.25">
      <c r="A1146" t="s">
        <v>409</v>
      </c>
    </row>
    <row r="1147" spans="1:1" x14ac:dyDescent="0.25">
      <c r="A1147" t="s">
        <v>410</v>
      </c>
    </row>
    <row r="1148" spans="1:1" x14ac:dyDescent="0.25">
      <c r="A1148" t="s">
        <v>69</v>
      </c>
    </row>
    <row r="1149" spans="1:1" x14ac:dyDescent="0.25">
      <c r="A1149" t="s">
        <v>17</v>
      </c>
    </row>
    <row r="1150" spans="1:1" x14ac:dyDescent="0.25">
      <c r="A1150" t="s">
        <v>116</v>
      </c>
    </row>
    <row r="1151" spans="1:1" x14ac:dyDescent="0.25">
      <c r="A1151" t="e">
        <f>- Freguesia: Penha de Águia</f>
        <v>#NAME?</v>
      </c>
    </row>
    <row r="1152" spans="1:1" x14ac:dyDescent="0.25">
      <c r="A1152" t="e">
        <f>- Concelho: Figueira de Castelo Rodrigo</f>
        <v>#NAME?</v>
      </c>
    </row>
    <row r="1153" spans="1:1" x14ac:dyDescent="0.25">
      <c r="A1153" t="e">
        <f>- Distrito: Guarda</f>
        <v>#NAME?</v>
      </c>
    </row>
    <row r="1154" spans="1:1" x14ac:dyDescent="0.25">
      <c r="A1154" t="s">
        <v>411</v>
      </c>
    </row>
    <row r="1155" spans="1:1" x14ac:dyDescent="0.25">
      <c r="A1155" t="s">
        <v>412</v>
      </c>
    </row>
    <row r="1156" spans="1:1" x14ac:dyDescent="0.25">
      <c r="A1156" t="s">
        <v>413</v>
      </c>
    </row>
    <row r="1157" spans="1:1" x14ac:dyDescent="0.25">
      <c r="A1157" t="s">
        <v>414</v>
      </c>
    </row>
    <row r="1158" spans="1:1" x14ac:dyDescent="0.25">
      <c r="A1158" t="s">
        <v>415</v>
      </c>
    </row>
    <row r="1159" spans="1:1" x14ac:dyDescent="0.25">
      <c r="A1159" t="s">
        <v>44</v>
      </c>
    </row>
    <row r="1160" spans="1:1" x14ac:dyDescent="0.25">
      <c r="A1160" t="s">
        <v>384</v>
      </c>
    </row>
    <row r="1161" spans="1:1" x14ac:dyDescent="0.25">
      <c r="A1161" t="s">
        <v>167</v>
      </c>
    </row>
    <row r="1162" spans="1:1" x14ac:dyDescent="0.25">
      <c r="A1162" t="s">
        <v>47</v>
      </c>
    </row>
    <row r="1163" spans="1:1" x14ac:dyDescent="0.25">
      <c r="A1163" t="s">
        <v>191</v>
      </c>
    </row>
    <row r="1164" spans="1:1" x14ac:dyDescent="0.25">
      <c r="A1164" t="s">
        <v>416</v>
      </c>
    </row>
    <row r="1165" spans="1:1" x14ac:dyDescent="0.25">
      <c r="A1165" t="s">
        <v>417</v>
      </c>
    </row>
    <row r="1166" spans="1:1" x14ac:dyDescent="0.25">
      <c r="A1166" t="s">
        <v>69</v>
      </c>
    </row>
    <row r="1167" spans="1:1" x14ac:dyDescent="0.25">
      <c r="A1167" t="s">
        <v>17</v>
      </c>
    </row>
    <row r="1168" spans="1:1" x14ac:dyDescent="0.25">
      <c r="A1168" t="s">
        <v>116</v>
      </c>
    </row>
    <row r="1169" spans="1:1" x14ac:dyDescent="0.25">
      <c r="A1169" t="e">
        <f>- Freguesia: Reigada</f>
        <v>#NAME?</v>
      </c>
    </row>
    <row r="1170" spans="1:1" x14ac:dyDescent="0.25">
      <c r="A1170" t="e">
        <f>- Concelho: Figueira de Castelo Rodrigo</f>
        <v>#NAME?</v>
      </c>
    </row>
    <row r="1171" spans="1:1" x14ac:dyDescent="0.25">
      <c r="A1171" t="e">
        <f>- Distrito: Guarda</f>
        <v>#NAME?</v>
      </c>
    </row>
    <row r="1172" spans="1:1" x14ac:dyDescent="0.25">
      <c r="A1172" t="s">
        <v>418</v>
      </c>
    </row>
    <row r="1173" spans="1:1" x14ac:dyDescent="0.25">
      <c r="A1173" t="s">
        <v>419</v>
      </c>
    </row>
    <row r="1174" spans="1:1" x14ac:dyDescent="0.25">
      <c r="A1174" t="s">
        <v>203</v>
      </c>
    </row>
    <row r="1175" spans="1:1" x14ac:dyDescent="0.25">
      <c r="A1175" t="s">
        <v>64</v>
      </c>
    </row>
    <row r="1176" spans="1:1" x14ac:dyDescent="0.25">
      <c r="A1176" t="s">
        <v>65</v>
      </c>
    </row>
    <row r="1177" spans="1:1" x14ac:dyDescent="0.25">
      <c r="A1177" t="s">
        <v>44</v>
      </c>
    </row>
    <row r="1178" spans="1:1" x14ac:dyDescent="0.25">
      <c r="A1178" t="s">
        <v>66</v>
      </c>
    </row>
    <row r="1179" spans="1:1" x14ac:dyDescent="0.25">
      <c r="A1179" t="s">
        <v>46</v>
      </c>
    </row>
    <row r="1180" spans="1:1" x14ac:dyDescent="0.25">
      <c r="A1180" t="s">
        <v>47</v>
      </c>
    </row>
    <row r="1181" spans="1:1" x14ac:dyDescent="0.25">
      <c r="A1181" t="s">
        <v>191</v>
      </c>
    </row>
    <row r="1182" spans="1:1" x14ac:dyDescent="0.25">
      <c r="A1182" t="s">
        <v>420</v>
      </c>
    </row>
    <row r="1183" spans="1:1" x14ac:dyDescent="0.25">
      <c r="A1183" t="s">
        <v>421</v>
      </c>
    </row>
    <row r="1184" spans="1:1" x14ac:dyDescent="0.25">
      <c r="A1184" t="s">
        <v>69</v>
      </c>
    </row>
    <row r="1185" spans="1:1" x14ac:dyDescent="0.25">
      <c r="A1185" t="s">
        <v>17</v>
      </c>
    </row>
    <row r="1186" spans="1:1" x14ac:dyDescent="0.25">
      <c r="A1186" t="s">
        <v>116</v>
      </c>
    </row>
    <row r="1187" spans="1:1" x14ac:dyDescent="0.25">
      <c r="A1187" t="e">
        <f>- Freguesia: Vale Afonsinho</f>
        <v>#NAME?</v>
      </c>
    </row>
    <row r="1188" spans="1:1" x14ac:dyDescent="0.25">
      <c r="A1188" t="e">
        <f>- Concelho: Figueira de Castelo Rodrigo</f>
        <v>#NAME?</v>
      </c>
    </row>
    <row r="1189" spans="1:1" x14ac:dyDescent="0.25">
      <c r="A1189" t="e">
        <f>- Distrito: Guarda</f>
        <v>#NAME?</v>
      </c>
    </row>
    <row r="1190" spans="1:1" x14ac:dyDescent="0.25">
      <c r="A1190" t="s">
        <v>422</v>
      </c>
    </row>
    <row r="1191" spans="1:1" x14ac:dyDescent="0.25">
      <c r="A1191" t="s">
        <v>423</v>
      </c>
    </row>
    <row r="1192" spans="1:1" x14ac:dyDescent="0.25">
      <c r="A1192" t="s">
        <v>309</v>
      </c>
    </row>
    <row r="1193" spans="1:1" x14ac:dyDescent="0.25">
      <c r="A1193" t="s">
        <v>100</v>
      </c>
    </row>
    <row r="1194" spans="1:1" x14ac:dyDescent="0.25">
      <c r="A1194" t="s">
        <v>101</v>
      </c>
    </row>
    <row r="1195" spans="1:1" x14ac:dyDescent="0.25">
      <c r="A1195" t="s">
        <v>44</v>
      </c>
    </row>
    <row r="1196" spans="1:1" x14ac:dyDescent="0.25">
      <c r="A1196" t="s">
        <v>45</v>
      </c>
    </row>
    <row r="1197" spans="1:1" x14ac:dyDescent="0.25">
      <c r="A1197" t="s">
        <v>46</v>
      </c>
    </row>
    <row r="1198" spans="1:1" x14ac:dyDescent="0.25">
      <c r="A1198" t="s">
        <v>47</v>
      </c>
    </row>
    <row r="1199" spans="1:1" x14ac:dyDescent="0.25">
      <c r="A1199" t="s">
        <v>191</v>
      </c>
    </row>
    <row r="1200" spans="1:1" x14ac:dyDescent="0.25">
      <c r="A1200" t="s">
        <v>424</v>
      </c>
    </row>
    <row r="1201" spans="1:1" x14ac:dyDescent="0.25">
      <c r="A1201" t="s">
        <v>425</v>
      </c>
    </row>
    <row r="1202" spans="1:1" x14ac:dyDescent="0.25">
      <c r="A1202" t="s">
        <v>69</v>
      </c>
    </row>
    <row r="1203" spans="1:1" x14ac:dyDescent="0.25">
      <c r="A1203" t="s">
        <v>17</v>
      </c>
    </row>
    <row r="1204" spans="1:1" x14ac:dyDescent="0.25">
      <c r="A1204" t="s">
        <v>116</v>
      </c>
    </row>
    <row r="1205" spans="1:1" x14ac:dyDescent="0.25">
      <c r="A1205" t="e">
        <f>- Freguesia: Vermiosa</f>
        <v>#NAME?</v>
      </c>
    </row>
    <row r="1206" spans="1:1" x14ac:dyDescent="0.25">
      <c r="A1206" t="e">
        <f>- Concelho: Figueira de Castelo Rodrigo</f>
        <v>#NAME?</v>
      </c>
    </row>
    <row r="1207" spans="1:1" x14ac:dyDescent="0.25">
      <c r="A1207" t="e">
        <f>- Distrito: Guarda</f>
        <v>#NAME?</v>
      </c>
    </row>
    <row r="1208" spans="1:1" x14ac:dyDescent="0.25">
      <c r="A1208" t="s">
        <v>426</v>
      </c>
    </row>
    <row r="1209" spans="1:1" x14ac:dyDescent="0.25">
      <c r="A1209" t="s">
        <v>427</v>
      </c>
    </row>
    <row r="1210" spans="1:1" x14ac:dyDescent="0.25">
      <c r="A1210" t="s">
        <v>203</v>
      </c>
    </row>
    <row r="1211" spans="1:1" x14ac:dyDescent="0.25">
      <c r="A1211" t="s">
        <v>55</v>
      </c>
    </row>
    <row r="1212" spans="1:1" x14ac:dyDescent="0.25">
      <c r="A1212" t="s">
        <v>56</v>
      </c>
    </row>
    <row r="1213" spans="1:1" x14ac:dyDescent="0.25">
      <c r="A1213" t="s">
        <v>44</v>
      </c>
    </row>
    <row r="1214" spans="1:1" x14ac:dyDescent="0.25">
      <c r="A1214" t="s">
        <v>57</v>
      </c>
    </row>
    <row r="1215" spans="1:1" x14ac:dyDescent="0.25">
      <c r="A1215" t="s">
        <v>77</v>
      </c>
    </row>
    <row r="1216" spans="1:1" x14ac:dyDescent="0.25">
      <c r="A1216" t="s">
        <v>47</v>
      </c>
    </row>
    <row r="1217" spans="1:1" x14ac:dyDescent="0.25">
      <c r="A1217" t="s">
        <v>191</v>
      </c>
    </row>
    <row r="1218" spans="1:1" x14ac:dyDescent="0.25">
      <c r="A1218" t="s">
        <v>428</v>
      </c>
    </row>
    <row r="1219" spans="1:1" x14ac:dyDescent="0.25">
      <c r="A1219" t="s">
        <v>429</v>
      </c>
    </row>
    <row r="1220" spans="1:1" x14ac:dyDescent="0.25">
      <c r="A1220" t="s">
        <v>430</v>
      </c>
    </row>
    <row r="1221" spans="1:1" x14ac:dyDescent="0.25">
      <c r="A1221" t="s">
        <v>17</v>
      </c>
    </row>
    <row r="1222" spans="1:1" x14ac:dyDescent="0.25">
      <c r="A1222" t="s">
        <v>116</v>
      </c>
    </row>
    <row r="1223" spans="1:1" x14ac:dyDescent="0.25">
      <c r="A1223" t="e">
        <f>- Freguesia: Vermiosa</f>
        <v>#NAME?</v>
      </c>
    </row>
    <row r="1224" spans="1:1" x14ac:dyDescent="0.25">
      <c r="A1224" t="e">
        <f>- Concelho: Figueira de Castelo Rodrigo</f>
        <v>#NAME?</v>
      </c>
    </row>
    <row r="1225" spans="1:1" x14ac:dyDescent="0.25">
      <c r="A1225" t="e">
        <f>- Distrito: Guarda</f>
        <v>#NAME?</v>
      </c>
    </row>
    <row r="1226" spans="1:1" x14ac:dyDescent="0.25">
      <c r="A1226" t="s">
        <v>431</v>
      </c>
    </row>
    <row r="1227" spans="1:1" x14ac:dyDescent="0.25">
      <c r="A1227" t="s">
        <v>432</v>
      </c>
    </row>
    <row r="1228" spans="1:1" x14ac:dyDescent="0.25">
      <c r="A1228" t="s">
        <v>433</v>
      </c>
    </row>
    <row r="1229" spans="1:1" x14ac:dyDescent="0.25">
      <c r="A1229" t="s">
        <v>55</v>
      </c>
    </row>
    <row r="1230" spans="1:1" x14ac:dyDescent="0.25">
      <c r="A1230" t="s">
        <v>56</v>
      </c>
    </row>
    <row r="1231" spans="1:1" x14ac:dyDescent="0.25">
      <c r="A1231" t="s">
        <v>44</v>
      </c>
    </row>
    <row r="1232" spans="1:1" x14ac:dyDescent="0.25">
      <c r="A1232" t="s">
        <v>57</v>
      </c>
    </row>
    <row r="1233" spans="1:1" x14ac:dyDescent="0.25">
      <c r="A1233" t="s">
        <v>46</v>
      </c>
    </row>
    <row r="1234" spans="1:1" x14ac:dyDescent="0.25">
      <c r="A1234" t="s">
        <v>93</v>
      </c>
    </row>
    <row r="1235" spans="1:1" x14ac:dyDescent="0.25">
      <c r="A1235" t="s">
        <v>191</v>
      </c>
    </row>
    <row r="1236" spans="1:1" x14ac:dyDescent="0.25">
      <c r="A1236" t="s">
        <v>434</v>
      </c>
    </row>
    <row r="1237" spans="1:1" x14ac:dyDescent="0.25">
      <c r="A1237" t="s">
        <v>435</v>
      </c>
    </row>
    <row r="1238" spans="1:1" x14ac:dyDescent="0.25">
      <c r="A1238" t="s">
        <v>436</v>
      </c>
    </row>
    <row r="1239" spans="1:1" x14ac:dyDescent="0.25">
      <c r="A1239" t="s">
        <v>17</v>
      </c>
    </row>
    <row r="1240" spans="1:1" x14ac:dyDescent="0.25">
      <c r="A1240" t="s">
        <v>116</v>
      </c>
    </row>
    <row r="1241" spans="1:1" x14ac:dyDescent="0.25">
      <c r="A1241" t="e">
        <f>- Freguesia: Vilar de Amargo</f>
        <v>#NAME?</v>
      </c>
    </row>
    <row r="1242" spans="1:1" x14ac:dyDescent="0.25">
      <c r="A1242" t="e">
        <f>- Concelho: Figueira de Castelo Rodrigo</f>
        <v>#NAME?</v>
      </c>
    </row>
    <row r="1243" spans="1:1" x14ac:dyDescent="0.25">
      <c r="A1243" t="e">
        <f>- Distrito: Guarda</f>
        <v>#NAME?</v>
      </c>
    </row>
    <row r="1244" spans="1:1" x14ac:dyDescent="0.25">
      <c r="A1244" t="s">
        <v>437</v>
      </c>
    </row>
    <row r="1245" spans="1:1" x14ac:dyDescent="0.25">
      <c r="A1245" t="s">
        <v>438</v>
      </c>
    </row>
    <row r="1246" spans="1:1" x14ac:dyDescent="0.25">
      <c r="A1246" t="s">
        <v>439</v>
      </c>
    </row>
    <row r="1247" spans="1:1" x14ac:dyDescent="0.25">
      <c r="A1247" t="s">
        <v>55</v>
      </c>
    </row>
    <row r="1248" spans="1:1" x14ac:dyDescent="0.25">
      <c r="A1248" t="s">
        <v>56</v>
      </c>
    </row>
    <row r="1249" spans="1:1" x14ac:dyDescent="0.25">
      <c r="A1249" t="s">
        <v>44</v>
      </c>
    </row>
    <row r="1250" spans="1:1" x14ac:dyDescent="0.25">
      <c r="A1250" t="s">
        <v>57</v>
      </c>
    </row>
    <row r="1251" spans="1:1" x14ac:dyDescent="0.25">
      <c r="A1251" t="s">
        <v>46</v>
      </c>
    </row>
    <row r="1252" spans="1:1" x14ac:dyDescent="0.25">
      <c r="A1252" t="s">
        <v>235</v>
      </c>
    </row>
    <row r="1253" spans="1:1" x14ac:dyDescent="0.25">
      <c r="A1253" t="s">
        <v>440</v>
      </c>
    </row>
    <row r="1254" spans="1:1" x14ac:dyDescent="0.25">
      <c r="A1254" t="s">
        <v>441</v>
      </c>
    </row>
    <row r="1255" spans="1:1" x14ac:dyDescent="0.25">
      <c r="A1255" t="s">
        <v>442</v>
      </c>
    </row>
    <row r="1256" spans="1:1" x14ac:dyDescent="0.25">
      <c r="A1256" t="s">
        <v>443</v>
      </c>
    </row>
    <row r="1257" spans="1:1" x14ac:dyDescent="0.25">
      <c r="A1257" t="s">
        <v>17</v>
      </c>
    </row>
    <row r="1258" spans="1:1" x14ac:dyDescent="0.25">
      <c r="A1258" t="s">
        <v>116</v>
      </c>
    </row>
    <row r="1259" spans="1:1" x14ac:dyDescent="0.25">
      <c r="A1259" t="e">
        <f>- Freguesia: Vermiosa</f>
        <v>#NAME?</v>
      </c>
    </row>
    <row r="1260" spans="1:1" x14ac:dyDescent="0.25">
      <c r="A1260" t="e">
        <f>- Concelho: Figueira de Castelo Rodrigo</f>
        <v>#NAME?</v>
      </c>
    </row>
    <row r="1261" spans="1:1" x14ac:dyDescent="0.25">
      <c r="A1261" t="e">
        <f>- Distrito: Guarda</f>
        <v>#NAME?</v>
      </c>
    </row>
    <row r="1262" spans="1:1" x14ac:dyDescent="0.25">
      <c r="A1262" t="s">
        <v>444</v>
      </c>
    </row>
    <row r="1263" spans="1:1" x14ac:dyDescent="0.25">
      <c r="A1263" t="s">
        <v>445</v>
      </c>
    </row>
    <row r="1264" spans="1:1" x14ac:dyDescent="0.25">
      <c r="A1264" t="s">
        <v>446</v>
      </c>
    </row>
    <row r="1265" spans="1:1" x14ac:dyDescent="0.25">
      <c r="A1265" t="s">
        <v>447</v>
      </c>
    </row>
    <row r="1266" spans="1:1" x14ac:dyDescent="0.25">
      <c r="A1266" t="s">
        <v>448</v>
      </c>
    </row>
    <row r="1267" spans="1:1" x14ac:dyDescent="0.25">
      <c r="A1267" t="s">
        <v>44</v>
      </c>
    </row>
    <row r="1268" spans="1:1" x14ac:dyDescent="0.25">
      <c r="A1268" t="s">
        <v>384</v>
      </c>
    </row>
    <row r="1269" spans="1:1" x14ac:dyDescent="0.25">
      <c r="A1269" t="s">
        <v>46</v>
      </c>
    </row>
    <row r="1270" spans="1:1" x14ac:dyDescent="0.25">
      <c r="A1270" t="s">
        <v>47</v>
      </c>
    </row>
    <row r="1271" spans="1:1" x14ac:dyDescent="0.25">
      <c r="A1271" t="s">
        <v>191</v>
      </c>
    </row>
    <row r="1272" spans="1:1" x14ac:dyDescent="0.25">
      <c r="A1272" t="s">
        <v>449</v>
      </c>
    </row>
    <row r="1273" spans="1:1" x14ac:dyDescent="0.25">
      <c r="A1273" t="s">
        <v>450</v>
      </c>
    </row>
    <row r="1274" spans="1:1" x14ac:dyDescent="0.25">
      <c r="A1274" t="s">
        <v>69</v>
      </c>
    </row>
    <row r="1275" spans="1:1" x14ac:dyDescent="0.25">
      <c r="A1275" t="s">
        <v>17</v>
      </c>
    </row>
    <row r="1276" spans="1:1" x14ac:dyDescent="0.25">
      <c r="A1276" t="s">
        <v>116</v>
      </c>
    </row>
    <row r="1277" spans="1:1" x14ac:dyDescent="0.25">
      <c r="A1277" t="e">
        <f>- Freguesia: Vermiosa</f>
        <v>#NAME?</v>
      </c>
    </row>
    <row r="1278" spans="1:1" x14ac:dyDescent="0.25">
      <c r="A1278" t="e">
        <f>- Concelho: Figueira de Castelo Rodrigo</f>
        <v>#NAME?</v>
      </c>
    </row>
    <row r="1279" spans="1:1" x14ac:dyDescent="0.25">
      <c r="A1279" t="e">
        <f>- Distrito: Guarda</f>
        <v>#NAME?</v>
      </c>
    </row>
    <row r="1280" spans="1:1" x14ac:dyDescent="0.25">
      <c r="A1280" t="s">
        <v>451</v>
      </c>
    </row>
    <row r="1281" spans="1:1" x14ac:dyDescent="0.25">
      <c r="A1281" t="s">
        <v>452</v>
      </c>
    </row>
    <row r="1282" spans="1:1" x14ac:dyDescent="0.25">
      <c r="A1282" t="s">
        <v>203</v>
      </c>
    </row>
    <row r="1283" spans="1:1" x14ac:dyDescent="0.25">
      <c r="A1283" t="s">
        <v>55</v>
      </c>
    </row>
    <row r="1284" spans="1:1" x14ac:dyDescent="0.25">
      <c r="A1284" t="s">
        <v>56</v>
      </c>
    </row>
    <row r="1285" spans="1:1" x14ac:dyDescent="0.25">
      <c r="A1285" t="s">
        <v>44</v>
      </c>
    </row>
    <row r="1286" spans="1:1" x14ac:dyDescent="0.25">
      <c r="A1286" t="s">
        <v>57</v>
      </c>
    </row>
    <row r="1287" spans="1:1" x14ac:dyDescent="0.25">
      <c r="A1287" t="s">
        <v>77</v>
      </c>
    </row>
    <row r="1288" spans="1:1" x14ac:dyDescent="0.25">
      <c r="A1288" t="s">
        <v>47</v>
      </c>
    </row>
    <row r="1289" spans="1:1" x14ac:dyDescent="0.25">
      <c r="A1289" t="s">
        <v>191</v>
      </c>
    </row>
    <row r="1290" spans="1:1" x14ac:dyDescent="0.25">
      <c r="A1290" t="s">
        <v>453</v>
      </c>
    </row>
    <row r="1291" spans="1:1" x14ac:dyDescent="0.25">
      <c r="A1291" t="s">
        <v>454</v>
      </c>
    </row>
    <row r="1292" spans="1:1" x14ac:dyDescent="0.25">
      <c r="A1292" t="s">
        <v>455</v>
      </c>
    </row>
    <row r="1293" spans="1:1" x14ac:dyDescent="0.25">
      <c r="A1293" t="s">
        <v>17</v>
      </c>
    </row>
    <row r="1294" spans="1:1" x14ac:dyDescent="0.25">
      <c r="A1294" t="s">
        <v>116</v>
      </c>
    </row>
    <row r="1295" spans="1:1" x14ac:dyDescent="0.25">
      <c r="A1295" t="e">
        <f>- Freguesia: Chãs</f>
        <v>#NAME?</v>
      </c>
    </row>
    <row r="1296" spans="1:1" x14ac:dyDescent="0.25">
      <c r="A1296" t="e">
        <f>- Concelho: Vila Nova de Foz Côa</f>
        <v>#NAME?</v>
      </c>
    </row>
    <row r="1297" spans="1:1" x14ac:dyDescent="0.25">
      <c r="A1297" t="e">
        <f>- Distrito: Guarda</f>
        <v>#NAME?</v>
      </c>
    </row>
    <row r="1298" spans="1:1" x14ac:dyDescent="0.25">
      <c r="A1298" t="s">
        <v>456</v>
      </c>
    </row>
    <row r="1299" spans="1:1" x14ac:dyDescent="0.25">
      <c r="A1299" t="s">
        <v>457</v>
      </c>
    </row>
    <row r="1300" spans="1:1" x14ac:dyDescent="0.25">
      <c r="A1300" t="s">
        <v>458</v>
      </c>
    </row>
    <row r="1301" spans="1:1" x14ac:dyDescent="0.25">
      <c r="A1301" t="s">
        <v>112</v>
      </c>
    </row>
    <row r="1302" spans="1:1" x14ac:dyDescent="0.25">
      <c r="A1302" t="s">
        <v>120</v>
      </c>
    </row>
    <row r="1303" spans="1:1" x14ac:dyDescent="0.25">
      <c r="A1303" t="s">
        <v>44</v>
      </c>
    </row>
    <row r="1304" spans="1:1" x14ac:dyDescent="0.25">
      <c r="A1304" t="s">
        <v>66</v>
      </c>
    </row>
    <row r="1305" spans="1:1" x14ac:dyDescent="0.25">
      <c r="A1305" t="s">
        <v>46</v>
      </c>
    </row>
    <row r="1306" spans="1:1" x14ac:dyDescent="0.25">
      <c r="A1306" t="s">
        <v>93</v>
      </c>
    </row>
    <row r="1307" spans="1:1" x14ac:dyDescent="0.25">
      <c r="A1307" t="s">
        <v>191</v>
      </c>
    </row>
    <row r="1308" spans="1:1" x14ac:dyDescent="0.25">
      <c r="A1308" t="s">
        <v>459</v>
      </c>
    </row>
    <row r="1309" spans="1:1" x14ac:dyDescent="0.25">
      <c r="A1309" t="s">
        <v>460</v>
      </c>
    </row>
    <row r="1310" spans="1:1" x14ac:dyDescent="0.25">
      <c r="A1310" t="s">
        <v>461</v>
      </c>
    </row>
    <row r="1311" spans="1:1" x14ac:dyDescent="0.25">
      <c r="A1311" t="s">
        <v>17</v>
      </c>
    </row>
    <row r="1312" spans="1:1" x14ac:dyDescent="0.25">
      <c r="A1312" t="s">
        <v>116</v>
      </c>
    </row>
    <row r="1313" spans="1:1" x14ac:dyDescent="0.25">
      <c r="A1313" t="e">
        <f>- Freguesia: Chãs</f>
        <v>#NAME?</v>
      </c>
    </row>
    <row r="1314" spans="1:1" x14ac:dyDescent="0.25">
      <c r="A1314" t="e">
        <f>- Concelho: Vila Nova de Foz Côa</f>
        <v>#NAME?</v>
      </c>
    </row>
    <row r="1315" spans="1:1" x14ac:dyDescent="0.25">
      <c r="A1315" t="e">
        <f>- Distrito: Guarda</f>
        <v>#NAME?</v>
      </c>
    </row>
    <row r="1316" spans="1:1" x14ac:dyDescent="0.25">
      <c r="A1316" t="s">
        <v>462</v>
      </c>
    </row>
    <row r="1317" spans="1:1" x14ac:dyDescent="0.25">
      <c r="A1317" t="s">
        <v>463</v>
      </c>
    </row>
    <row r="1318" spans="1:1" x14ac:dyDescent="0.25">
      <c r="A1318" t="s">
        <v>464</v>
      </c>
    </row>
    <row r="1319" spans="1:1" x14ac:dyDescent="0.25">
      <c r="A1319" t="s">
        <v>55</v>
      </c>
    </row>
    <row r="1320" spans="1:1" x14ac:dyDescent="0.25">
      <c r="A1320" t="s">
        <v>56</v>
      </c>
    </row>
    <row r="1321" spans="1:1" x14ac:dyDescent="0.25">
      <c r="A1321" t="s">
        <v>44</v>
      </c>
    </row>
    <row r="1322" spans="1:1" x14ac:dyDescent="0.25">
      <c r="A1322" t="s">
        <v>57</v>
      </c>
    </row>
    <row r="1323" spans="1:1" x14ac:dyDescent="0.25">
      <c r="A1323" t="s">
        <v>77</v>
      </c>
    </row>
    <row r="1324" spans="1:1" x14ac:dyDescent="0.25">
      <c r="A1324" t="s">
        <v>47</v>
      </c>
    </row>
    <row r="1325" spans="1:1" x14ac:dyDescent="0.25">
      <c r="A1325" t="s">
        <v>191</v>
      </c>
    </row>
    <row r="1326" spans="1:1" x14ac:dyDescent="0.25">
      <c r="A1326" t="s">
        <v>465</v>
      </c>
    </row>
    <row r="1327" spans="1:1" x14ac:dyDescent="0.25">
      <c r="A1327" t="s">
        <v>466</v>
      </c>
    </row>
    <row r="1328" spans="1:1" x14ac:dyDescent="0.25">
      <c r="A1328" t="s">
        <v>69</v>
      </c>
    </row>
    <row r="1329" spans="1:1" x14ac:dyDescent="0.25">
      <c r="A1329" t="s">
        <v>17</v>
      </c>
    </row>
    <row r="1330" spans="1:1" x14ac:dyDescent="0.25">
      <c r="A1330" t="s">
        <v>116</v>
      </c>
    </row>
    <row r="1331" spans="1:1" x14ac:dyDescent="0.25">
      <c r="A1331" t="e">
        <f>- Freguesia: Cedovim</f>
        <v>#NAME?</v>
      </c>
    </row>
    <row r="1332" spans="1:1" x14ac:dyDescent="0.25">
      <c r="A1332" t="e">
        <f>- Concelho: Vila Nova de Foz Côa</f>
        <v>#NAME?</v>
      </c>
    </row>
    <row r="1333" spans="1:1" x14ac:dyDescent="0.25">
      <c r="A1333" t="e">
        <f>- Distrito: Guarda</f>
        <v>#NAME?</v>
      </c>
    </row>
    <row r="1334" spans="1:1" x14ac:dyDescent="0.25">
      <c r="A1334" t="s">
        <v>467</v>
      </c>
    </row>
    <row r="1335" spans="1:1" x14ac:dyDescent="0.25">
      <c r="A1335" t="s">
        <v>468</v>
      </c>
    </row>
    <row r="1336" spans="1:1" x14ac:dyDescent="0.25">
      <c r="A1336" t="s">
        <v>469</v>
      </c>
    </row>
    <row r="1337" spans="1:1" x14ac:dyDescent="0.25">
      <c r="A1337" t="s">
        <v>55</v>
      </c>
    </row>
    <row r="1338" spans="1:1" x14ac:dyDescent="0.25">
      <c r="A1338" t="s">
        <v>56</v>
      </c>
    </row>
    <row r="1339" spans="1:1" x14ac:dyDescent="0.25">
      <c r="A1339" t="s">
        <v>44</v>
      </c>
    </row>
    <row r="1340" spans="1:1" x14ac:dyDescent="0.25">
      <c r="A1340" t="s">
        <v>57</v>
      </c>
    </row>
    <row r="1341" spans="1:1" x14ac:dyDescent="0.25">
      <c r="A1341" t="s">
        <v>77</v>
      </c>
    </row>
    <row r="1342" spans="1:1" x14ac:dyDescent="0.25">
      <c r="A1342" t="s">
        <v>93</v>
      </c>
    </row>
    <row r="1343" spans="1:1" x14ac:dyDescent="0.25">
      <c r="A1343" t="s">
        <v>191</v>
      </c>
    </row>
    <row r="1344" spans="1:1" x14ac:dyDescent="0.25">
      <c r="A1344" t="s">
        <v>470</v>
      </c>
    </row>
    <row r="1345" spans="1:1" x14ac:dyDescent="0.25">
      <c r="A1345" t="s">
        <v>471</v>
      </c>
    </row>
    <row r="1346" spans="1:1" x14ac:dyDescent="0.25">
      <c r="A1346" t="s">
        <v>472</v>
      </c>
    </row>
    <row r="1347" spans="1:1" x14ac:dyDescent="0.25">
      <c r="A1347" t="s">
        <v>17</v>
      </c>
    </row>
    <row r="1348" spans="1:1" x14ac:dyDescent="0.25">
      <c r="A1348" t="s">
        <v>116</v>
      </c>
    </row>
    <row r="1349" spans="1:1" x14ac:dyDescent="0.25">
      <c r="A1349" t="e">
        <f>- Freguesia: Freixo de Numão</f>
        <v>#NAME?</v>
      </c>
    </row>
    <row r="1350" spans="1:1" x14ac:dyDescent="0.25">
      <c r="A1350" t="e">
        <f>- Concelho: Vila Nova de Foz Côa</f>
        <v>#NAME?</v>
      </c>
    </row>
    <row r="1351" spans="1:1" x14ac:dyDescent="0.25">
      <c r="A1351" t="e">
        <f>- Distrito: Guarda</f>
        <v>#NAME?</v>
      </c>
    </row>
    <row r="1352" spans="1:1" x14ac:dyDescent="0.25">
      <c r="A1352" t="s">
        <v>473</v>
      </c>
    </row>
    <row r="1353" spans="1:1" x14ac:dyDescent="0.25">
      <c r="A1353" t="s">
        <v>474</v>
      </c>
    </row>
    <row r="1354" spans="1:1" x14ac:dyDescent="0.25">
      <c r="A1354" t="s">
        <v>475</v>
      </c>
    </row>
    <row r="1355" spans="1:1" x14ac:dyDescent="0.25">
      <c r="A1355" t="s">
        <v>112</v>
      </c>
    </row>
    <row r="1356" spans="1:1" x14ac:dyDescent="0.25">
      <c r="A1356" t="s">
        <v>56</v>
      </c>
    </row>
    <row r="1357" spans="1:1" x14ac:dyDescent="0.25">
      <c r="A1357" t="s">
        <v>44</v>
      </c>
    </row>
    <row r="1358" spans="1:1" x14ac:dyDescent="0.25">
      <c r="A1358" t="s">
        <v>45</v>
      </c>
    </row>
    <row r="1359" spans="1:1" x14ac:dyDescent="0.25">
      <c r="A1359" t="s">
        <v>46</v>
      </c>
    </row>
    <row r="1360" spans="1:1" x14ac:dyDescent="0.25">
      <c r="A1360" t="s">
        <v>47</v>
      </c>
    </row>
    <row r="1361" spans="1:1" x14ac:dyDescent="0.25">
      <c r="A1361" t="s">
        <v>191</v>
      </c>
    </row>
    <row r="1362" spans="1:1" x14ac:dyDescent="0.25">
      <c r="A1362" t="s">
        <v>476</v>
      </c>
    </row>
    <row r="1363" spans="1:1" x14ac:dyDescent="0.25">
      <c r="A1363" t="s">
        <v>477</v>
      </c>
    </row>
    <row r="1364" spans="1:1" x14ac:dyDescent="0.25">
      <c r="A1364" t="s">
        <v>69</v>
      </c>
    </row>
    <row r="1365" spans="1:1" x14ac:dyDescent="0.25">
      <c r="A1365" t="s">
        <v>17</v>
      </c>
    </row>
    <row r="1366" spans="1:1" x14ac:dyDescent="0.25">
      <c r="A1366" t="s">
        <v>116</v>
      </c>
    </row>
    <row r="1367" spans="1:1" x14ac:dyDescent="0.25">
      <c r="A1367" t="e">
        <f>- Freguesia: Numão</f>
        <v>#NAME?</v>
      </c>
    </row>
    <row r="1368" spans="1:1" x14ac:dyDescent="0.25">
      <c r="A1368" t="e">
        <f>- Concelho: Vila Nova de Foz Côa</f>
        <v>#NAME?</v>
      </c>
    </row>
    <row r="1369" spans="1:1" x14ac:dyDescent="0.25">
      <c r="A1369" t="e">
        <f>- Distrito: Guarda</f>
        <v>#NAME?</v>
      </c>
    </row>
    <row r="1370" spans="1:1" x14ac:dyDescent="0.25">
      <c r="A1370" t="s">
        <v>478</v>
      </c>
    </row>
    <row r="1371" spans="1:1" x14ac:dyDescent="0.25">
      <c r="A1371" t="s">
        <v>479</v>
      </c>
    </row>
    <row r="1372" spans="1:1" x14ac:dyDescent="0.25">
      <c r="A1372" t="s">
        <v>480</v>
      </c>
    </row>
    <row r="1373" spans="1:1" x14ac:dyDescent="0.25">
      <c r="A1373" t="s">
        <v>112</v>
      </c>
    </row>
    <row r="1374" spans="1:1" x14ac:dyDescent="0.25">
      <c r="A1374" t="s">
        <v>120</v>
      </c>
    </row>
    <row r="1375" spans="1:1" x14ac:dyDescent="0.25">
      <c r="A1375" t="s">
        <v>44</v>
      </c>
    </row>
    <row r="1376" spans="1:1" x14ac:dyDescent="0.25">
      <c r="A1376" t="s">
        <v>66</v>
      </c>
    </row>
    <row r="1377" spans="1:1" x14ac:dyDescent="0.25">
      <c r="A1377" t="s">
        <v>167</v>
      </c>
    </row>
    <row r="1378" spans="1:1" x14ac:dyDescent="0.25">
      <c r="A1378" t="s">
        <v>47</v>
      </c>
    </row>
    <row r="1379" spans="1:1" x14ac:dyDescent="0.25">
      <c r="A1379" t="s">
        <v>191</v>
      </c>
    </row>
    <row r="1380" spans="1:1" x14ac:dyDescent="0.25">
      <c r="A1380" t="s">
        <v>481</v>
      </c>
    </row>
    <row r="1381" spans="1:1" x14ac:dyDescent="0.25">
      <c r="A1381" t="s">
        <v>482</v>
      </c>
    </row>
    <row r="1382" spans="1:1" x14ac:dyDescent="0.25">
      <c r="A1382" t="s">
        <v>69</v>
      </c>
    </row>
    <row r="1383" spans="1:1" x14ac:dyDescent="0.25">
      <c r="A1383" t="s">
        <v>17</v>
      </c>
    </row>
    <row r="1384" spans="1:1" x14ac:dyDescent="0.25">
      <c r="A1384" t="s">
        <v>116</v>
      </c>
    </row>
    <row r="1385" spans="1:1" x14ac:dyDescent="0.25">
      <c r="A1385" t="e">
        <f>- Freguesia: Numão</f>
        <v>#NAME?</v>
      </c>
    </row>
    <row r="1386" spans="1:1" x14ac:dyDescent="0.25">
      <c r="A1386" t="e">
        <f>- Concelho: Vila Nova de Foz Côa</f>
        <v>#NAME?</v>
      </c>
    </row>
    <row r="1387" spans="1:1" x14ac:dyDescent="0.25">
      <c r="A1387" t="e">
        <f>- Distrito: Guarda</f>
        <v>#NAME?</v>
      </c>
    </row>
    <row r="1388" spans="1:1" x14ac:dyDescent="0.25">
      <c r="A1388" t="s">
        <v>483</v>
      </c>
    </row>
    <row r="1389" spans="1:1" x14ac:dyDescent="0.25">
      <c r="A1389" t="s">
        <v>484</v>
      </c>
    </row>
    <row r="1390" spans="1:1" x14ac:dyDescent="0.25">
      <c r="A1390" t="s">
        <v>480</v>
      </c>
    </row>
    <row r="1391" spans="1:1" x14ac:dyDescent="0.25">
      <c r="A1391" t="s">
        <v>55</v>
      </c>
    </row>
    <row r="1392" spans="1:1" x14ac:dyDescent="0.25">
      <c r="A1392" t="s">
        <v>56</v>
      </c>
    </row>
    <row r="1393" spans="1:1" x14ac:dyDescent="0.25">
      <c r="A1393" t="s">
        <v>44</v>
      </c>
    </row>
    <row r="1394" spans="1:1" x14ac:dyDescent="0.25">
      <c r="A1394" t="s">
        <v>57</v>
      </c>
    </row>
    <row r="1395" spans="1:1" x14ac:dyDescent="0.25">
      <c r="A1395" t="s">
        <v>77</v>
      </c>
    </row>
    <row r="1396" spans="1:1" x14ac:dyDescent="0.25">
      <c r="A1396" t="s">
        <v>47</v>
      </c>
    </row>
    <row r="1397" spans="1:1" x14ac:dyDescent="0.25">
      <c r="A1397" t="s">
        <v>191</v>
      </c>
    </row>
    <row r="1398" spans="1:1" x14ac:dyDescent="0.25">
      <c r="A1398" t="s">
        <v>485</v>
      </c>
    </row>
    <row r="1399" spans="1:1" x14ac:dyDescent="0.25">
      <c r="A1399" t="s">
        <v>486</v>
      </c>
    </row>
    <row r="1400" spans="1:1" x14ac:dyDescent="0.25">
      <c r="A1400" t="s">
        <v>69</v>
      </c>
    </row>
    <row r="1401" spans="1:1" x14ac:dyDescent="0.25">
      <c r="A1401" t="s">
        <v>17</v>
      </c>
    </row>
    <row r="1402" spans="1:1" x14ac:dyDescent="0.25">
      <c r="A1402" t="s">
        <v>116</v>
      </c>
    </row>
    <row r="1403" spans="1:1" x14ac:dyDescent="0.25">
      <c r="A1403" t="e">
        <f>- Freguesia: Numão</f>
        <v>#NAME?</v>
      </c>
    </row>
    <row r="1404" spans="1:1" x14ac:dyDescent="0.25">
      <c r="A1404" t="e">
        <f>- Concelho: Vila Nova de Foz Côa</f>
        <v>#NAME?</v>
      </c>
    </row>
    <row r="1405" spans="1:1" x14ac:dyDescent="0.25">
      <c r="A1405" t="e">
        <f>- Distrito: Guarda</f>
        <v>#NAME?</v>
      </c>
    </row>
    <row r="1406" spans="1:1" x14ac:dyDescent="0.25">
      <c r="A1406" t="s">
        <v>487</v>
      </c>
    </row>
    <row r="1407" spans="1:1" x14ac:dyDescent="0.25">
      <c r="A1407" t="s">
        <v>488</v>
      </c>
    </row>
    <row r="1408" spans="1:1" x14ac:dyDescent="0.25">
      <c r="A1408" t="s">
        <v>480</v>
      </c>
    </row>
    <row r="1409" spans="1:1" x14ac:dyDescent="0.25">
      <c r="A1409" t="s">
        <v>100</v>
      </c>
    </row>
    <row r="1410" spans="1:1" x14ac:dyDescent="0.25">
      <c r="A1410" t="s">
        <v>101</v>
      </c>
    </row>
    <row r="1411" spans="1:1" x14ac:dyDescent="0.25">
      <c r="A1411" t="s">
        <v>44</v>
      </c>
    </row>
    <row r="1412" spans="1:1" x14ac:dyDescent="0.25">
      <c r="A1412" t="s">
        <v>243</v>
      </c>
    </row>
    <row r="1413" spans="1:1" x14ac:dyDescent="0.25">
      <c r="A1413" t="s">
        <v>249</v>
      </c>
    </row>
    <row r="1414" spans="1:1" x14ac:dyDescent="0.25">
      <c r="A1414" t="s">
        <v>47</v>
      </c>
    </row>
    <row r="1415" spans="1:1" x14ac:dyDescent="0.25">
      <c r="A1415" t="s">
        <v>191</v>
      </c>
    </row>
    <row r="1416" spans="1:1" x14ac:dyDescent="0.25">
      <c r="A1416" t="s">
        <v>489</v>
      </c>
    </row>
    <row r="1417" spans="1:1" x14ac:dyDescent="0.25">
      <c r="A1417" t="s">
        <v>490</v>
      </c>
    </row>
    <row r="1418" spans="1:1" x14ac:dyDescent="0.25">
      <c r="A1418" t="s">
        <v>491</v>
      </c>
    </row>
    <row r="1419" spans="1:1" x14ac:dyDescent="0.25">
      <c r="A1419" t="s">
        <v>17</v>
      </c>
    </row>
    <row r="1420" spans="1:1" x14ac:dyDescent="0.25">
      <c r="A1420" t="s">
        <v>116</v>
      </c>
    </row>
    <row r="1421" spans="1:1" x14ac:dyDescent="0.25">
      <c r="A1421" t="e">
        <f>- Freguesia: Numão</f>
        <v>#NAME?</v>
      </c>
    </row>
    <row r="1422" spans="1:1" x14ac:dyDescent="0.25">
      <c r="A1422" t="e">
        <f>- Concelho: Vila Nova de Foz Côa</f>
        <v>#NAME?</v>
      </c>
    </row>
    <row r="1423" spans="1:1" x14ac:dyDescent="0.25">
      <c r="A1423" t="e">
        <f>- Distrito: Guarda</f>
        <v>#NAME?</v>
      </c>
    </row>
    <row r="1424" spans="1:1" x14ac:dyDescent="0.25">
      <c r="A1424" t="s">
        <v>492</v>
      </c>
    </row>
    <row r="1425" spans="1:1" x14ac:dyDescent="0.25">
      <c r="A1425" t="s">
        <v>493</v>
      </c>
    </row>
    <row r="1426" spans="1:1" x14ac:dyDescent="0.25">
      <c r="A1426" t="s">
        <v>446</v>
      </c>
    </row>
    <row r="1427" spans="1:1" x14ac:dyDescent="0.25">
      <c r="A1427" t="s">
        <v>382</v>
      </c>
    </row>
    <row r="1428" spans="1:1" x14ac:dyDescent="0.25">
      <c r="A1428" t="s">
        <v>494</v>
      </c>
    </row>
    <row r="1429" spans="1:1" x14ac:dyDescent="0.25">
      <c r="A1429" t="s">
        <v>44</v>
      </c>
    </row>
    <row r="1430" spans="1:1" x14ac:dyDescent="0.25">
      <c r="A1430" t="s">
        <v>384</v>
      </c>
    </row>
    <row r="1431" spans="1:1" x14ac:dyDescent="0.25">
      <c r="A1431" t="s">
        <v>249</v>
      </c>
    </row>
    <row r="1432" spans="1:1" x14ac:dyDescent="0.25">
      <c r="A1432" t="s">
        <v>47</v>
      </c>
    </row>
    <row r="1433" spans="1:1" x14ac:dyDescent="0.25">
      <c r="A1433" t="s">
        <v>191</v>
      </c>
    </row>
    <row r="1434" spans="1:1" x14ac:dyDescent="0.25">
      <c r="A1434" t="s">
        <v>495</v>
      </c>
    </row>
    <row r="1435" spans="1:1" x14ac:dyDescent="0.25">
      <c r="A1435" t="s">
        <v>496</v>
      </c>
    </row>
    <row r="1436" spans="1:1" x14ac:dyDescent="0.25">
      <c r="A1436" t="s">
        <v>497</v>
      </c>
    </row>
    <row r="1437" spans="1:1" x14ac:dyDescent="0.25">
      <c r="A1437" t="s">
        <v>17</v>
      </c>
    </row>
    <row r="1438" spans="1:1" x14ac:dyDescent="0.25">
      <c r="A1438" t="s">
        <v>116</v>
      </c>
    </row>
    <row r="1439" spans="1:1" x14ac:dyDescent="0.25">
      <c r="A1439" t="e">
        <f>- Freguesia: Ribalonga</f>
        <v>#NAME?</v>
      </c>
    </row>
    <row r="1440" spans="1:1" x14ac:dyDescent="0.25">
      <c r="A1440" t="e">
        <f>- Concelho: Alijó</f>
        <v>#NAME?</v>
      </c>
    </row>
    <row r="1441" spans="1:1" x14ac:dyDescent="0.25">
      <c r="A1441" t="e">
        <f>- Distrito: Vila Real</f>
        <v>#NAME?</v>
      </c>
    </row>
    <row r="1442" spans="1:1" x14ac:dyDescent="0.25">
      <c r="A1442" t="s">
        <v>498</v>
      </c>
    </row>
    <row r="1443" spans="1:1" x14ac:dyDescent="0.25">
      <c r="A1443" t="s">
        <v>499</v>
      </c>
    </row>
    <row r="1444" spans="1:1" x14ac:dyDescent="0.25">
      <c r="A1444" t="s">
        <v>500</v>
      </c>
    </row>
    <row r="1445" spans="1:1" x14ac:dyDescent="0.25">
      <c r="A1445" t="s">
        <v>55</v>
      </c>
    </row>
    <row r="1446" spans="1:1" x14ac:dyDescent="0.25">
      <c r="A1446" t="s">
        <v>56</v>
      </c>
    </row>
    <row r="1447" spans="1:1" x14ac:dyDescent="0.25">
      <c r="A1447" t="s">
        <v>44</v>
      </c>
    </row>
    <row r="1448" spans="1:1" x14ac:dyDescent="0.25">
      <c r="A1448" t="s">
        <v>57</v>
      </c>
    </row>
    <row r="1449" spans="1:1" x14ac:dyDescent="0.25">
      <c r="A1449" t="s">
        <v>46</v>
      </c>
    </row>
    <row r="1450" spans="1:1" x14ac:dyDescent="0.25">
      <c r="A1450" t="s">
        <v>47</v>
      </c>
    </row>
    <row r="1451" spans="1:1" x14ac:dyDescent="0.25">
      <c r="A1451" t="s">
        <v>191</v>
      </c>
    </row>
    <row r="1452" spans="1:1" x14ac:dyDescent="0.25">
      <c r="A1452" t="s">
        <v>501</v>
      </c>
    </row>
    <row r="1453" spans="1:1" x14ac:dyDescent="0.25">
      <c r="A1453" t="s">
        <v>502</v>
      </c>
    </row>
    <row r="1454" spans="1:1" x14ac:dyDescent="0.25">
      <c r="A1454" t="s">
        <v>503</v>
      </c>
    </row>
    <row r="1455" spans="1:1" x14ac:dyDescent="0.25">
      <c r="A1455" t="s">
        <v>17</v>
      </c>
    </row>
    <row r="1456" spans="1:1" x14ac:dyDescent="0.25">
      <c r="A1456" t="s">
        <v>116</v>
      </c>
    </row>
    <row r="1457" spans="1:1" x14ac:dyDescent="0.25">
      <c r="A1457" t="e">
        <f>- Freguesia: Vila Chã</f>
        <v>#NAME?</v>
      </c>
    </row>
    <row r="1458" spans="1:1" x14ac:dyDescent="0.25">
      <c r="A1458" t="e">
        <f>- Concelho: Alijó</f>
        <v>#NAME?</v>
      </c>
    </row>
    <row r="1459" spans="1:1" x14ac:dyDescent="0.25">
      <c r="A1459" t="e">
        <f>- Distrito: Vila Real</f>
        <v>#NAME?</v>
      </c>
    </row>
    <row r="1460" spans="1:1" x14ac:dyDescent="0.25">
      <c r="A1460" t="s">
        <v>504</v>
      </c>
    </row>
    <row r="1461" spans="1:1" x14ac:dyDescent="0.25">
      <c r="A1461" t="s">
        <v>505</v>
      </c>
    </row>
    <row r="1462" spans="1:1" x14ac:dyDescent="0.25">
      <c r="A1462" t="s">
        <v>506</v>
      </c>
    </row>
    <row r="1463" spans="1:1" x14ac:dyDescent="0.25">
      <c r="A1463" t="s">
        <v>55</v>
      </c>
    </row>
    <row r="1464" spans="1:1" x14ac:dyDescent="0.25">
      <c r="A1464" t="s">
        <v>56</v>
      </c>
    </row>
    <row r="1465" spans="1:1" x14ac:dyDescent="0.25">
      <c r="A1465" t="s">
        <v>44</v>
      </c>
    </row>
    <row r="1466" spans="1:1" x14ac:dyDescent="0.25">
      <c r="A1466" t="s">
        <v>222</v>
      </c>
    </row>
    <row r="1467" spans="1:1" x14ac:dyDescent="0.25">
      <c r="A1467" t="s">
        <v>167</v>
      </c>
    </row>
    <row r="1468" spans="1:1" x14ac:dyDescent="0.25">
      <c r="A1468" t="s">
        <v>47</v>
      </c>
    </row>
    <row r="1469" spans="1:1" x14ac:dyDescent="0.25">
      <c r="A1469" t="s">
        <v>191</v>
      </c>
    </row>
    <row r="1470" spans="1:1" x14ac:dyDescent="0.25">
      <c r="A1470" t="s">
        <v>507</v>
      </c>
    </row>
    <row r="1471" spans="1:1" x14ac:dyDescent="0.25">
      <c r="A1471" t="s">
        <v>508</v>
      </c>
    </row>
    <row r="1472" spans="1:1" x14ac:dyDescent="0.25">
      <c r="A1472" t="s">
        <v>509</v>
      </c>
    </row>
    <row r="1473" spans="1:1" x14ac:dyDescent="0.25">
      <c r="A1473" t="s">
        <v>17</v>
      </c>
    </row>
    <row r="1474" spans="1:1" x14ac:dyDescent="0.25">
      <c r="A1474" t="s">
        <v>116</v>
      </c>
    </row>
    <row r="1475" spans="1:1" x14ac:dyDescent="0.25">
      <c r="A1475" t="e">
        <f>- Freguesia: Vilar de Maçada</f>
        <v>#NAME?</v>
      </c>
    </row>
    <row r="1476" spans="1:1" x14ac:dyDescent="0.25">
      <c r="A1476" t="e">
        <f>- Concelho: Alijó</f>
        <v>#NAME?</v>
      </c>
    </row>
    <row r="1477" spans="1:1" x14ac:dyDescent="0.25">
      <c r="A1477" t="e">
        <f>- Distrito: Vila Real</f>
        <v>#NAME?</v>
      </c>
    </row>
    <row r="1478" spans="1:1" x14ac:dyDescent="0.25">
      <c r="A1478" t="s">
        <v>510</v>
      </c>
    </row>
    <row r="1479" spans="1:1" x14ac:dyDescent="0.25">
      <c r="A1479" t="s">
        <v>511</v>
      </c>
    </row>
    <row r="1480" spans="1:1" x14ac:dyDescent="0.25">
      <c r="A1480" t="s">
        <v>173</v>
      </c>
    </row>
    <row r="1481" spans="1:1" x14ac:dyDescent="0.25">
      <c r="A1481" t="s">
        <v>112</v>
      </c>
    </row>
    <row r="1482" spans="1:1" x14ac:dyDescent="0.25">
      <c r="A1482" t="s">
        <v>120</v>
      </c>
    </row>
    <row r="1483" spans="1:1" x14ac:dyDescent="0.25">
      <c r="A1483" t="s">
        <v>44</v>
      </c>
    </row>
    <row r="1484" spans="1:1" x14ac:dyDescent="0.25">
      <c r="A1484" t="s">
        <v>66</v>
      </c>
    </row>
    <row r="1485" spans="1:1" x14ac:dyDescent="0.25">
      <c r="A1485" t="s">
        <v>46</v>
      </c>
    </row>
    <row r="1486" spans="1:1" x14ac:dyDescent="0.25">
      <c r="A1486" t="s">
        <v>47</v>
      </c>
    </row>
    <row r="1487" spans="1:1" x14ac:dyDescent="0.25">
      <c r="A1487" t="s">
        <v>191</v>
      </c>
    </row>
    <row r="1488" spans="1:1" x14ac:dyDescent="0.25">
      <c r="A1488" t="s">
        <v>512</v>
      </c>
    </row>
    <row r="1489" spans="1:1" x14ac:dyDescent="0.25">
      <c r="A1489" t="s">
        <v>513</v>
      </c>
    </row>
    <row r="1490" spans="1:1" x14ac:dyDescent="0.25">
      <c r="A1490" t="s">
        <v>514</v>
      </c>
    </row>
    <row r="1491" spans="1:1" x14ac:dyDescent="0.25">
      <c r="A1491" t="s">
        <v>17</v>
      </c>
    </row>
    <row r="1492" spans="1:1" x14ac:dyDescent="0.25">
      <c r="A1492" t="s">
        <v>116</v>
      </c>
    </row>
    <row r="1493" spans="1:1" x14ac:dyDescent="0.25">
      <c r="A1493" t="e">
        <f>- Freguesia: Vilar de Maçada</f>
        <v>#NAME?</v>
      </c>
    </row>
    <row r="1494" spans="1:1" x14ac:dyDescent="0.25">
      <c r="A1494" t="e">
        <f>- Concelho: Alijó</f>
        <v>#NAME?</v>
      </c>
    </row>
    <row r="1495" spans="1:1" x14ac:dyDescent="0.25">
      <c r="A1495" t="e">
        <f>- Distrito: Vila Real</f>
        <v>#NAME?</v>
      </c>
    </row>
    <row r="1496" spans="1:1" x14ac:dyDescent="0.25">
      <c r="A1496" t="s">
        <v>515</v>
      </c>
    </row>
    <row r="1497" spans="1:1" x14ac:dyDescent="0.25">
      <c r="A1497" t="s">
        <v>516</v>
      </c>
    </row>
    <row r="1498" spans="1:1" x14ac:dyDescent="0.25">
      <c r="A1498" t="s">
        <v>63</v>
      </c>
    </row>
    <row r="1499" spans="1:1" x14ac:dyDescent="0.25">
      <c r="A1499" t="s">
        <v>55</v>
      </c>
    </row>
    <row r="1500" spans="1:1" x14ac:dyDescent="0.25">
      <c r="A1500" t="s">
        <v>56</v>
      </c>
    </row>
    <row r="1501" spans="1:1" x14ac:dyDescent="0.25">
      <c r="A1501" t="s">
        <v>44</v>
      </c>
    </row>
    <row r="1502" spans="1:1" x14ac:dyDescent="0.25">
      <c r="A1502" t="s">
        <v>57</v>
      </c>
    </row>
    <row r="1503" spans="1:1" x14ac:dyDescent="0.25">
      <c r="A1503" t="s">
        <v>131</v>
      </c>
    </row>
    <row r="1504" spans="1:1" x14ac:dyDescent="0.25">
      <c r="A1504" t="s">
        <v>47</v>
      </c>
    </row>
    <row r="1505" spans="1:1" x14ac:dyDescent="0.25">
      <c r="A1505" t="s">
        <v>191</v>
      </c>
    </row>
    <row r="1506" spans="1:1" x14ac:dyDescent="0.25">
      <c r="A1506" t="s">
        <v>517</v>
      </c>
    </row>
    <row r="1507" spans="1:1" x14ac:dyDescent="0.25">
      <c r="A1507" t="s">
        <v>518</v>
      </c>
    </row>
    <row r="1508" spans="1:1" x14ac:dyDescent="0.25">
      <c r="A1508" t="s">
        <v>519</v>
      </c>
    </row>
    <row r="1509" spans="1:1" x14ac:dyDescent="0.25">
      <c r="A1509" t="s">
        <v>17</v>
      </c>
    </row>
    <row r="1510" spans="1:1" x14ac:dyDescent="0.25">
      <c r="A1510" t="s">
        <v>116</v>
      </c>
    </row>
    <row r="1511" spans="1:1" x14ac:dyDescent="0.25">
      <c r="A1511" t="e">
        <f>- Freguesia: Paredes da Beira</f>
        <v>#NAME?</v>
      </c>
    </row>
    <row r="1512" spans="1:1" x14ac:dyDescent="0.25">
      <c r="A1512" t="e">
        <f>- Concelho: São João da Pesqueira</f>
        <v>#NAME?</v>
      </c>
    </row>
    <row r="1513" spans="1:1" x14ac:dyDescent="0.25">
      <c r="A1513" t="e">
        <f>- Distrito: Viseu</f>
        <v>#NAME?</v>
      </c>
    </row>
    <row r="1514" spans="1:1" x14ac:dyDescent="0.25">
      <c r="A1514" t="s">
        <v>520</v>
      </c>
    </row>
    <row r="1515" spans="1:1" x14ac:dyDescent="0.25">
      <c r="A1515" t="s">
        <v>521</v>
      </c>
    </row>
    <row r="1516" spans="1:1" x14ac:dyDescent="0.25">
      <c r="A1516" t="s">
        <v>522</v>
      </c>
    </row>
    <row r="1517" spans="1:1" x14ac:dyDescent="0.25">
      <c r="A1517" t="s">
        <v>84</v>
      </c>
    </row>
    <row r="1518" spans="1:1" x14ac:dyDescent="0.25">
      <c r="A1518" t="s">
        <v>85</v>
      </c>
    </row>
    <row r="1519" spans="1:1" x14ac:dyDescent="0.25">
      <c r="A1519" t="s">
        <v>44</v>
      </c>
    </row>
    <row r="1520" spans="1:1" x14ac:dyDescent="0.25">
      <c r="A1520" t="s">
        <v>66</v>
      </c>
    </row>
    <row r="1521" spans="1:1" x14ac:dyDescent="0.25">
      <c r="A1521" t="s">
        <v>46</v>
      </c>
    </row>
    <row r="1522" spans="1:1" x14ac:dyDescent="0.25">
      <c r="A1522" t="s">
        <v>47</v>
      </c>
    </row>
    <row r="1523" spans="1:1" x14ac:dyDescent="0.25">
      <c r="A1523" t="s">
        <v>191</v>
      </c>
    </row>
    <row r="1524" spans="1:1" x14ac:dyDescent="0.25">
      <c r="A1524" t="s">
        <v>523</v>
      </c>
    </row>
    <row r="1525" spans="1:1" x14ac:dyDescent="0.25">
      <c r="A1525" t="s">
        <v>524</v>
      </c>
    </row>
    <row r="1526" spans="1:1" x14ac:dyDescent="0.25">
      <c r="A1526" t="s">
        <v>69</v>
      </c>
    </row>
    <row r="1527" spans="1:1" x14ac:dyDescent="0.25">
      <c r="A1527" t="s">
        <v>17</v>
      </c>
    </row>
    <row r="1528" spans="1:1" x14ac:dyDescent="0.25">
      <c r="A1528" t="s">
        <v>116</v>
      </c>
    </row>
    <row r="1529" spans="1:1" x14ac:dyDescent="0.25">
      <c r="A1529" t="e">
        <f>- Freguesia: Paredes da Beira</f>
        <v>#NAME?</v>
      </c>
    </row>
    <row r="1530" spans="1:1" x14ac:dyDescent="0.25">
      <c r="A1530" t="e">
        <f>- Concelho: São João da Pesqueira</f>
        <v>#NAME?</v>
      </c>
    </row>
    <row r="1531" spans="1:1" x14ac:dyDescent="0.25">
      <c r="A1531" t="e">
        <f>- Distrito: Viseu</f>
        <v>#NAME?</v>
      </c>
    </row>
    <row r="1532" spans="1:1" x14ac:dyDescent="0.25">
      <c r="A1532" t="s">
        <v>525</v>
      </c>
    </row>
    <row r="1533" spans="1:1" x14ac:dyDescent="0.25">
      <c r="A1533" t="s">
        <v>526</v>
      </c>
    </row>
    <row r="1534" spans="1:1" x14ac:dyDescent="0.25">
      <c r="A1534" t="s">
        <v>522</v>
      </c>
    </row>
    <row r="1535" spans="1:1" x14ac:dyDescent="0.25">
      <c r="A1535" t="s">
        <v>112</v>
      </c>
    </row>
    <row r="1536" spans="1:1" x14ac:dyDescent="0.25">
      <c r="A1536" t="s">
        <v>120</v>
      </c>
    </row>
    <row r="1537" spans="1:1" x14ac:dyDescent="0.25">
      <c r="A1537" t="s">
        <v>44</v>
      </c>
    </row>
    <row r="1538" spans="1:1" x14ac:dyDescent="0.25">
      <c r="A1538" t="s">
        <v>66</v>
      </c>
    </row>
    <row r="1539" spans="1:1" x14ac:dyDescent="0.25">
      <c r="A1539" t="s">
        <v>46</v>
      </c>
    </row>
    <row r="1540" spans="1:1" x14ac:dyDescent="0.25">
      <c r="A1540" t="s">
        <v>47</v>
      </c>
    </row>
    <row r="1541" spans="1:1" x14ac:dyDescent="0.25">
      <c r="A1541" t="s">
        <v>191</v>
      </c>
    </row>
    <row r="1542" spans="1:1" x14ac:dyDescent="0.25">
      <c r="A1542" t="s">
        <v>527</v>
      </c>
    </row>
    <row r="1543" spans="1:1" x14ac:dyDescent="0.25">
      <c r="A1543" t="s">
        <v>528</v>
      </c>
    </row>
    <row r="1544" spans="1:1" x14ac:dyDescent="0.25">
      <c r="A1544" t="s">
        <v>69</v>
      </c>
    </row>
    <row r="1545" spans="1:1" x14ac:dyDescent="0.25">
      <c r="A1545" t="s">
        <v>17</v>
      </c>
    </row>
    <row r="1546" spans="1:1" x14ac:dyDescent="0.25">
      <c r="A1546" t="s">
        <v>529</v>
      </c>
    </row>
    <row r="1547" spans="1:1" x14ac:dyDescent="0.25">
      <c r="A1547" t="e">
        <f>- Freguesia: Vilarouco</f>
        <v>#NAME?</v>
      </c>
    </row>
    <row r="1548" spans="1:1" x14ac:dyDescent="0.25">
      <c r="A1548" t="e">
        <f>- Concelho: São João da Pesqueira</f>
        <v>#NAME?</v>
      </c>
    </row>
    <row r="1549" spans="1:1" x14ac:dyDescent="0.25">
      <c r="A1549" t="e">
        <f>- Distrito: Viseu</f>
        <v>#NAME?</v>
      </c>
    </row>
    <row r="1550" spans="1:1" x14ac:dyDescent="0.25">
      <c r="A1550" t="s">
        <v>530</v>
      </c>
    </row>
    <row r="1551" spans="1:1" x14ac:dyDescent="0.25">
      <c r="A1551" t="s">
        <v>531</v>
      </c>
    </row>
    <row r="1552" spans="1:1" x14ac:dyDescent="0.25">
      <c r="A1552" t="s">
        <v>532</v>
      </c>
    </row>
    <row r="1553" spans="1:1" x14ac:dyDescent="0.25">
      <c r="A1553" t="s">
        <v>112</v>
      </c>
    </row>
    <row r="1554" spans="1:1" x14ac:dyDescent="0.25">
      <c r="A1554" t="s">
        <v>120</v>
      </c>
    </row>
    <row r="1555" spans="1:1" x14ac:dyDescent="0.25">
      <c r="A1555" t="s">
        <v>44</v>
      </c>
    </row>
    <row r="1556" spans="1:1" x14ac:dyDescent="0.25">
      <c r="A1556" t="s">
        <v>66</v>
      </c>
    </row>
    <row r="1557" spans="1:1" x14ac:dyDescent="0.25">
      <c r="A1557" t="s">
        <v>46</v>
      </c>
    </row>
    <row r="1558" spans="1:1" x14ac:dyDescent="0.25">
      <c r="A1558" t="s">
        <v>93</v>
      </c>
    </row>
    <row r="1559" spans="1:1" x14ac:dyDescent="0.25">
      <c r="A1559" t="s">
        <v>191</v>
      </c>
    </row>
    <row r="1560" spans="1:1" x14ac:dyDescent="0.25">
      <c r="A1560" t="s">
        <v>533</v>
      </c>
    </row>
    <row r="1561" spans="1:1" x14ac:dyDescent="0.25">
      <c r="A1561" t="s">
        <v>534</v>
      </c>
    </row>
    <row r="1562" spans="1:1" x14ac:dyDescent="0.25">
      <c r="A1562" t="s">
        <v>535</v>
      </c>
    </row>
    <row r="1563" spans="1:1" x14ac:dyDescent="0.25">
      <c r="A1563" t="s">
        <v>17</v>
      </c>
    </row>
    <row r="1564" spans="1:1" x14ac:dyDescent="0.25">
      <c r="A1564" t="e">
        <f>- Lugar: Cerca</f>
        <v>#NAME?</v>
      </c>
    </row>
    <row r="1565" spans="1:1" x14ac:dyDescent="0.25">
      <c r="A1565" t="e">
        <f>- Freguesia: São Gens</f>
        <v>#NAME?</v>
      </c>
    </row>
    <row r="1566" spans="1:1" x14ac:dyDescent="0.25">
      <c r="A1566" t="e">
        <f>- Concelho: Fafe</f>
        <v>#NAME?</v>
      </c>
    </row>
    <row r="1567" spans="1:1" x14ac:dyDescent="0.25">
      <c r="A1567" t="e">
        <f>- Distrito: Braga</f>
        <v>#NAME?</v>
      </c>
    </row>
    <row r="1568" spans="1:1" x14ac:dyDescent="0.25">
      <c r="A1568" t="s">
        <v>536</v>
      </c>
    </row>
    <row r="1569" spans="1:1" x14ac:dyDescent="0.25">
      <c r="A1569" t="s">
        <v>537</v>
      </c>
    </row>
    <row r="1570" spans="1:1" x14ac:dyDescent="0.25">
      <c r="A1570" t="s">
        <v>153</v>
      </c>
    </row>
    <row r="1571" spans="1:1" x14ac:dyDescent="0.25">
      <c r="A1571" t="s">
        <v>84</v>
      </c>
    </row>
    <row r="1572" spans="1:1" x14ac:dyDescent="0.25">
      <c r="A1572" t="s">
        <v>85</v>
      </c>
    </row>
    <row r="1573" spans="1:1" x14ac:dyDescent="0.25">
      <c r="A1573" t="s">
        <v>44</v>
      </c>
    </row>
    <row r="1574" spans="1:1" x14ac:dyDescent="0.25">
      <c r="A1574" t="s">
        <v>66</v>
      </c>
    </row>
    <row r="1575" spans="1:1" x14ac:dyDescent="0.25">
      <c r="A1575" t="s">
        <v>77</v>
      </c>
    </row>
    <row r="1576" spans="1:1" x14ac:dyDescent="0.25">
      <c r="A1576" t="s">
        <v>47</v>
      </c>
    </row>
    <row r="1577" spans="1:1" x14ac:dyDescent="0.25">
      <c r="A1577" t="s">
        <v>538</v>
      </c>
    </row>
    <row r="1578" spans="1:1" x14ac:dyDescent="0.25">
      <c r="A1578" t="s">
        <v>539</v>
      </c>
    </row>
    <row r="1579" spans="1:1" x14ac:dyDescent="0.25">
      <c r="A1579" t="s">
        <v>540</v>
      </c>
    </row>
    <row r="1580" spans="1:1" x14ac:dyDescent="0.25">
      <c r="A1580" t="s">
        <v>69</v>
      </c>
    </row>
    <row r="1581" spans="1:1" x14ac:dyDescent="0.25">
      <c r="A1581" t="s">
        <v>17</v>
      </c>
    </row>
    <row r="1582" spans="1:1" x14ac:dyDescent="0.25">
      <c r="A1582" t="e">
        <f>- Lugar: Crasto</f>
        <v>#NAME?</v>
      </c>
    </row>
    <row r="1583" spans="1:1" x14ac:dyDescent="0.25">
      <c r="A1583" t="e">
        <f>- Freguesia: Ribeiros</f>
        <v>#NAME?</v>
      </c>
    </row>
    <row r="1584" spans="1:1" x14ac:dyDescent="0.25">
      <c r="A1584" t="e">
        <f>- Concelho: Fafe</f>
        <v>#NAME?</v>
      </c>
    </row>
    <row r="1585" spans="1:1" x14ac:dyDescent="0.25">
      <c r="A1585" t="e">
        <f>- Distrito: Braga</f>
        <v>#NAME?</v>
      </c>
    </row>
    <row r="1586" spans="1:1" x14ac:dyDescent="0.25">
      <c r="A1586" t="s">
        <v>541</v>
      </c>
    </row>
    <row r="1587" spans="1:1" x14ac:dyDescent="0.25">
      <c r="A1587" t="s">
        <v>542</v>
      </c>
    </row>
    <row r="1588" spans="1:1" x14ac:dyDescent="0.25">
      <c r="A1588" t="s">
        <v>543</v>
      </c>
    </row>
    <row r="1589" spans="1:1" x14ac:dyDescent="0.25">
      <c r="A1589" t="s">
        <v>112</v>
      </c>
    </row>
    <row r="1590" spans="1:1" x14ac:dyDescent="0.25">
      <c r="A1590" t="s">
        <v>120</v>
      </c>
    </row>
    <row r="1591" spans="1:1" x14ac:dyDescent="0.25">
      <c r="A1591" t="s">
        <v>44</v>
      </c>
    </row>
    <row r="1592" spans="1:1" x14ac:dyDescent="0.25">
      <c r="A1592" t="s">
        <v>66</v>
      </c>
    </row>
    <row r="1593" spans="1:1" x14ac:dyDescent="0.25">
      <c r="A1593" t="s">
        <v>77</v>
      </c>
    </row>
    <row r="1594" spans="1:1" x14ac:dyDescent="0.25">
      <c r="A1594" t="s">
        <v>47</v>
      </c>
    </row>
    <row r="1595" spans="1:1" x14ac:dyDescent="0.25">
      <c r="A1595" t="s">
        <v>544</v>
      </c>
    </row>
    <row r="1596" spans="1:1" x14ac:dyDescent="0.25">
      <c r="A1596" t="s">
        <v>545</v>
      </c>
    </row>
    <row r="1597" spans="1:1" x14ac:dyDescent="0.25">
      <c r="A1597" t="s">
        <v>546</v>
      </c>
    </row>
    <row r="1598" spans="1:1" x14ac:dyDescent="0.25">
      <c r="A1598" t="s">
        <v>547</v>
      </c>
    </row>
    <row r="1599" spans="1:1" x14ac:dyDescent="0.25">
      <c r="A1599" t="s">
        <v>17</v>
      </c>
    </row>
    <row r="1600" spans="1:1" x14ac:dyDescent="0.25">
      <c r="A1600" t="e">
        <f>- Lugar: Escola Primária</f>
        <v>#NAME?</v>
      </c>
    </row>
    <row r="1601" spans="1:1" x14ac:dyDescent="0.25">
      <c r="A1601" t="e">
        <f>- Freguesia: Ramires</f>
        <v>#NAME?</v>
      </c>
    </row>
    <row r="1602" spans="1:1" x14ac:dyDescent="0.25">
      <c r="A1602" t="e">
        <f>- Concelho: Cinfães</f>
        <v>#NAME?</v>
      </c>
    </row>
    <row r="1603" spans="1:1" x14ac:dyDescent="0.25">
      <c r="A1603" t="e">
        <f>- Distrito: Viseu</f>
        <v>#NAME?</v>
      </c>
    </row>
    <row r="1604" spans="1:1" x14ac:dyDescent="0.25">
      <c r="A1604" t="s">
        <v>548</v>
      </c>
    </row>
    <row r="1605" spans="1:1" x14ac:dyDescent="0.25">
      <c r="A1605" t="s">
        <v>549</v>
      </c>
    </row>
    <row r="1606" spans="1:1" x14ac:dyDescent="0.25">
      <c r="A1606" t="s">
        <v>185</v>
      </c>
    </row>
    <row r="1607" spans="1:1" x14ac:dyDescent="0.25">
      <c r="A1607" t="s">
        <v>55</v>
      </c>
    </row>
    <row r="1608" spans="1:1" x14ac:dyDescent="0.25">
      <c r="A1608" t="s">
        <v>56</v>
      </c>
    </row>
    <row r="1609" spans="1:1" x14ac:dyDescent="0.25">
      <c r="A1609" t="s">
        <v>44</v>
      </c>
    </row>
    <row r="1610" spans="1:1" x14ac:dyDescent="0.25">
      <c r="A1610" t="s">
        <v>57</v>
      </c>
    </row>
    <row r="1611" spans="1:1" x14ac:dyDescent="0.25">
      <c r="A1611" t="s">
        <v>131</v>
      </c>
    </row>
    <row r="1612" spans="1:1" x14ac:dyDescent="0.25">
      <c r="A1612" t="s">
        <v>47</v>
      </c>
    </row>
    <row r="1613" spans="1:1" x14ac:dyDescent="0.25">
      <c r="A1613" t="s">
        <v>550</v>
      </c>
    </row>
    <row r="1614" spans="1:1" x14ac:dyDescent="0.25">
      <c r="A1614" t="s">
        <v>551</v>
      </c>
    </row>
    <row r="1615" spans="1:1" x14ac:dyDescent="0.25">
      <c r="A1615" t="s">
        <v>552</v>
      </c>
    </row>
    <row r="1616" spans="1:1" x14ac:dyDescent="0.25">
      <c r="A1616" t="s">
        <v>553</v>
      </c>
    </row>
    <row r="1617" spans="1:1" x14ac:dyDescent="0.25">
      <c r="A1617" t="s">
        <v>17</v>
      </c>
    </row>
    <row r="1618" spans="1:1" x14ac:dyDescent="0.25">
      <c r="A1618" t="s">
        <v>116</v>
      </c>
    </row>
    <row r="1619" spans="1:1" x14ac:dyDescent="0.25">
      <c r="A1619" t="e">
        <f>- Freguesia: Ramires</f>
        <v>#NAME?</v>
      </c>
    </row>
    <row r="1620" spans="1:1" x14ac:dyDescent="0.25">
      <c r="A1620" t="e">
        <f>- Concelho: Cinfães</f>
        <v>#NAME?</v>
      </c>
    </row>
    <row r="1621" spans="1:1" x14ac:dyDescent="0.25">
      <c r="A1621" t="e">
        <f>- Distrito: Viseu</f>
        <v>#NAME?</v>
      </c>
    </row>
    <row r="1622" spans="1:1" x14ac:dyDescent="0.25">
      <c r="A1622" t="s">
        <v>554</v>
      </c>
    </row>
    <row r="1623" spans="1:1" x14ac:dyDescent="0.25">
      <c r="A1623" t="s">
        <v>555</v>
      </c>
    </row>
    <row r="1624" spans="1:1" x14ac:dyDescent="0.25">
      <c r="A1624" t="s">
        <v>556</v>
      </c>
    </row>
    <row r="1625" spans="1:1" x14ac:dyDescent="0.25">
      <c r="A1625" t="s">
        <v>55</v>
      </c>
    </row>
    <row r="1626" spans="1:1" x14ac:dyDescent="0.25">
      <c r="A1626" t="s">
        <v>56</v>
      </c>
    </row>
    <row r="1627" spans="1:1" x14ac:dyDescent="0.25">
      <c r="A1627" t="s">
        <v>44</v>
      </c>
    </row>
    <row r="1628" spans="1:1" x14ac:dyDescent="0.25">
      <c r="A1628" t="s">
        <v>57</v>
      </c>
    </row>
    <row r="1629" spans="1:1" x14ac:dyDescent="0.25">
      <c r="A1629" t="s">
        <v>131</v>
      </c>
    </row>
    <row r="1630" spans="1:1" x14ac:dyDescent="0.25">
      <c r="A1630" t="s">
        <v>47</v>
      </c>
    </row>
    <row r="1631" spans="1:1" x14ac:dyDescent="0.25">
      <c r="A1631" t="s">
        <v>550</v>
      </c>
    </row>
    <row r="1632" spans="1:1" x14ac:dyDescent="0.25">
      <c r="A1632" t="s">
        <v>557</v>
      </c>
    </row>
    <row r="1633" spans="1:1" x14ac:dyDescent="0.25">
      <c r="A1633" t="s">
        <v>558</v>
      </c>
    </row>
    <row r="1634" spans="1:1" x14ac:dyDescent="0.25">
      <c r="A1634" t="s">
        <v>559</v>
      </c>
    </row>
    <row r="1635" spans="1:1" x14ac:dyDescent="0.25">
      <c r="A1635" t="s">
        <v>17</v>
      </c>
    </row>
    <row r="1636" spans="1:1" x14ac:dyDescent="0.25">
      <c r="A1636" t="e">
        <f>- Lugar: Relva</f>
        <v>#NAME?</v>
      </c>
    </row>
    <row r="1637" spans="1:1" x14ac:dyDescent="0.25">
      <c r="A1637" t="e">
        <f>- Freguesia: Gralheira</f>
        <v>#NAME?</v>
      </c>
    </row>
    <row r="1638" spans="1:1" x14ac:dyDescent="0.25">
      <c r="A1638" t="e">
        <f>- Concelho: Cinfães</f>
        <v>#NAME?</v>
      </c>
    </row>
    <row r="1639" spans="1:1" x14ac:dyDescent="0.25">
      <c r="A1639" t="e">
        <f>- Distrito: Viseu</f>
        <v>#NAME?</v>
      </c>
    </row>
    <row r="1640" spans="1:1" x14ac:dyDescent="0.25">
      <c r="A1640" t="s">
        <v>560</v>
      </c>
    </row>
    <row r="1641" spans="1:1" x14ac:dyDescent="0.25">
      <c r="A1641" t="s">
        <v>561</v>
      </c>
    </row>
    <row r="1642" spans="1:1" x14ac:dyDescent="0.25">
      <c r="A1642" t="s">
        <v>562</v>
      </c>
    </row>
    <row r="1643" spans="1:1" x14ac:dyDescent="0.25">
      <c r="A1643" t="s">
        <v>76</v>
      </c>
    </row>
    <row r="1644" spans="1:1" x14ac:dyDescent="0.25">
      <c r="A1644" t="s">
        <v>56</v>
      </c>
    </row>
    <row r="1645" spans="1:1" x14ac:dyDescent="0.25">
      <c r="A1645" t="s">
        <v>44</v>
      </c>
    </row>
    <row r="1646" spans="1:1" x14ac:dyDescent="0.25">
      <c r="A1646" t="s">
        <v>66</v>
      </c>
    </row>
    <row r="1647" spans="1:1" x14ac:dyDescent="0.25">
      <c r="A1647" t="s">
        <v>46</v>
      </c>
    </row>
    <row r="1648" spans="1:1" x14ac:dyDescent="0.25">
      <c r="A1648" t="s">
        <v>47</v>
      </c>
    </row>
    <row r="1649" spans="1:1" x14ac:dyDescent="0.25">
      <c r="A1649" t="s">
        <v>550</v>
      </c>
    </row>
    <row r="1650" spans="1:1" x14ac:dyDescent="0.25">
      <c r="A1650" t="s">
        <v>563</v>
      </c>
    </row>
    <row r="1651" spans="1:1" x14ac:dyDescent="0.25">
      <c r="A1651" t="s">
        <v>564</v>
      </c>
    </row>
    <row r="1652" spans="1:1" x14ac:dyDescent="0.25">
      <c r="A1652" t="s">
        <v>565</v>
      </c>
    </row>
    <row r="1653" spans="1:1" x14ac:dyDescent="0.25">
      <c r="A1653" t="s">
        <v>17</v>
      </c>
    </row>
    <row r="1654" spans="1:1" x14ac:dyDescent="0.25">
      <c r="A1654" t="e">
        <f>- Lugar: Ladário</f>
        <v>#NAME?</v>
      </c>
    </row>
    <row r="1655" spans="1:1" x14ac:dyDescent="0.25">
      <c r="A1655" t="e">
        <f>- Freguesia: Tendais</f>
        <v>#NAME?</v>
      </c>
    </row>
    <row r="1656" spans="1:1" x14ac:dyDescent="0.25">
      <c r="A1656" t="e">
        <f>- Concelho: Cinfães</f>
        <v>#NAME?</v>
      </c>
    </row>
    <row r="1657" spans="1:1" x14ac:dyDescent="0.25">
      <c r="A1657" t="e">
        <f>- Distrito: Viseu</f>
        <v>#NAME?</v>
      </c>
    </row>
    <row r="1658" spans="1:1" x14ac:dyDescent="0.25">
      <c r="A1658" t="s">
        <v>566</v>
      </c>
    </row>
    <row r="1659" spans="1:1" x14ac:dyDescent="0.25">
      <c r="A1659" t="s">
        <v>567</v>
      </c>
    </row>
    <row r="1660" spans="1:1" x14ac:dyDescent="0.25">
      <c r="A1660" t="s">
        <v>568</v>
      </c>
    </row>
    <row r="1661" spans="1:1" x14ac:dyDescent="0.25">
      <c r="A1661" t="s">
        <v>221</v>
      </c>
    </row>
    <row r="1662" spans="1:1" x14ac:dyDescent="0.25">
      <c r="A1662" t="s">
        <v>56</v>
      </c>
    </row>
    <row r="1663" spans="1:1" x14ac:dyDescent="0.25">
      <c r="A1663" t="s">
        <v>44</v>
      </c>
    </row>
    <row r="1664" spans="1:1" x14ac:dyDescent="0.25">
      <c r="A1664" t="s">
        <v>66</v>
      </c>
    </row>
    <row r="1665" spans="1:1" x14ac:dyDescent="0.25">
      <c r="A1665" t="s">
        <v>46</v>
      </c>
    </row>
    <row r="1666" spans="1:1" x14ac:dyDescent="0.25">
      <c r="A1666" t="s">
        <v>47</v>
      </c>
    </row>
    <row r="1667" spans="1:1" x14ac:dyDescent="0.25">
      <c r="A1667" t="s">
        <v>550</v>
      </c>
    </row>
    <row r="1668" spans="1:1" x14ac:dyDescent="0.25">
      <c r="A1668" t="s">
        <v>569</v>
      </c>
    </row>
    <row r="1669" spans="1:1" x14ac:dyDescent="0.25">
      <c r="A1669" t="s">
        <v>570</v>
      </c>
    </row>
    <row r="1670" spans="1:1" x14ac:dyDescent="0.25">
      <c r="A1670" t="s">
        <v>571</v>
      </c>
    </row>
    <row r="1671" spans="1:1" x14ac:dyDescent="0.25">
      <c r="A1671" t="s">
        <v>17</v>
      </c>
    </row>
    <row r="1672" spans="1:1" x14ac:dyDescent="0.25">
      <c r="A1672" t="e">
        <f>- Lugar: Justes-Couto</f>
        <v>#NAME?</v>
      </c>
    </row>
    <row r="1673" spans="1:1" x14ac:dyDescent="0.25">
      <c r="A1673" t="e">
        <f>- Freguesia: Justes</f>
        <v>#NAME?</v>
      </c>
    </row>
    <row r="1674" spans="1:1" x14ac:dyDescent="0.25">
      <c r="A1674" t="e">
        <f>- Concelho: Vila Real</f>
        <v>#NAME?</v>
      </c>
    </row>
    <row r="1675" spans="1:1" x14ac:dyDescent="0.25">
      <c r="A1675" t="e">
        <f>- Distrito: Vila Real</f>
        <v>#NAME?</v>
      </c>
    </row>
    <row r="1676" spans="1:1" x14ac:dyDescent="0.25">
      <c r="A1676" t="s">
        <v>572</v>
      </c>
    </row>
    <row r="1677" spans="1:1" x14ac:dyDescent="0.25">
      <c r="A1677" t="s">
        <v>573</v>
      </c>
    </row>
    <row r="1678" spans="1:1" x14ac:dyDescent="0.25">
      <c r="A1678" t="s">
        <v>574</v>
      </c>
    </row>
    <row r="1679" spans="1:1" x14ac:dyDescent="0.25">
      <c r="A1679" t="s">
        <v>42</v>
      </c>
    </row>
    <row r="1680" spans="1:1" x14ac:dyDescent="0.25">
      <c r="A1680" t="s">
        <v>43</v>
      </c>
    </row>
    <row r="1681" spans="1:1" x14ac:dyDescent="0.25">
      <c r="A1681" t="s">
        <v>44</v>
      </c>
    </row>
    <row r="1682" spans="1:1" x14ac:dyDescent="0.25">
      <c r="A1682" t="s">
        <v>45</v>
      </c>
    </row>
    <row r="1683" spans="1:1" x14ac:dyDescent="0.25">
      <c r="A1683" t="s">
        <v>77</v>
      </c>
    </row>
    <row r="1684" spans="1:1" x14ac:dyDescent="0.25">
      <c r="A1684" t="s">
        <v>47</v>
      </c>
    </row>
    <row r="1685" spans="1:1" x14ac:dyDescent="0.25">
      <c r="A1685" t="s">
        <v>575</v>
      </c>
    </row>
    <row r="1686" spans="1:1" x14ac:dyDescent="0.25">
      <c r="A1686" t="s">
        <v>576</v>
      </c>
    </row>
    <row r="1687" spans="1:1" x14ac:dyDescent="0.25">
      <c r="A1687" t="s">
        <v>577</v>
      </c>
    </row>
    <row r="1688" spans="1:1" x14ac:dyDescent="0.25">
      <c r="A1688" t="s">
        <v>578</v>
      </c>
    </row>
    <row r="1689" spans="1:1" x14ac:dyDescent="0.25">
      <c r="A1689" t="s">
        <v>17</v>
      </c>
    </row>
    <row r="1690" spans="1:1" x14ac:dyDescent="0.25">
      <c r="A1690" t="e">
        <f>- Lugar: Laje de São Miguel</f>
        <v>#NAME?</v>
      </c>
    </row>
    <row r="1691" spans="1:1" x14ac:dyDescent="0.25">
      <c r="A1691" t="e">
        <f>- Freguesia: Justes</f>
        <v>#NAME?</v>
      </c>
    </row>
    <row r="1692" spans="1:1" x14ac:dyDescent="0.25">
      <c r="A1692" t="e">
        <f>- Concelho: Vila Real</f>
        <v>#NAME?</v>
      </c>
    </row>
    <row r="1693" spans="1:1" x14ac:dyDescent="0.25">
      <c r="A1693" t="e">
        <f>- Distrito: Vila Real</f>
        <v>#NAME?</v>
      </c>
    </row>
    <row r="1694" spans="1:1" x14ac:dyDescent="0.25">
      <c r="A1694" t="s">
        <v>579</v>
      </c>
    </row>
    <row r="1695" spans="1:1" x14ac:dyDescent="0.25">
      <c r="A1695" t="s">
        <v>580</v>
      </c>
    </row>
    <row r="1696" spans="1:1" x14ac:dyDescent="0.25">
      <c r="A1696" t="s">
        <v>574</v>
      </c>
    </row>
    <row r="1697" spans="1:1" x14ac:dyDescent="0.25">
      <c r="A1697" t="s">
        <v>76</v>
      </c>
    </row>
    <row r="1698" spans="1:1" x14ac:dyDescent="0.25">
      <c r="A1698" t="s">
        <v>339</v>
      </c>
    </row>
    <row r="1699" spans="1:1" x14ac:dyDescent="0.25">
      <c r="A1699" t="s">
        <v>44</v>
      </c>
    </row>
    <row r="1700" spans="1:1" x14ac:dyDescent="0.25">
      <c r="A1700" t="s">
        <v>66</v>
      </c>
    </row>
    <row r="1701" spans="1:1" x14ac:dyDescent="0.25">
      <c r="A1701" t="s">
        <v>77</v>
      </c>
    </row>
    <row r="1702" spans="1:1" x14ac:dyDescent="0.25">
      <c r="A1702" t="s">
        <v>47</v>
      </c>
    </row>
    <row r="1703" spans="1:1" x14ac:dyDescent="0.25">
      <c r="A1703" t="s">
        <v>581</v>
      </c>
    </row>
    <row r="1704" spans="1:1" x14ac:dyDescent="0.25">
      <c r="A1704" t="s">
        <v>582</v>
      </c>
    </row>
    <row r="1705" spans="1:1" x14ac:dyDescent="0.25">
      <c r="A1705" t="s">
        <v>583</v>
      </c>
    </row>
    <row r="1706" spans="1:1" x14ac:dyDescent="0.25">
      <c r="A1706" t="s">
        <v>584</v>
      </c>
    </row>
    <row r="1707" spans="1:1" x14ac:dyDescent="0.25">
      <c r="A1707" t="s">
        <v>17</v>
      </c>
    </row>
    <row r="1708" spans="1:1" x14ac:dyDescent="0.25">
      <c r="A1708" t="e">
        <f>- Lugar: Lameira Redonda</f>
        <v>#NAME?</v>
      </c>
    </row>
    <row r="1709" spans="1:1" x14ac:dyDescent="0.25">
      <c r="A1709" t="e">
        <f>- Freguesia: Lamares</f>
        <v>#NAME?</v>
      </c>
    </row>
    <row r="1710" spans="1:1" x14ac:dyDescent="0.25">
      <c r="A1710" t="e">
        <f>- Concelho: Vila Real</f>
        <v>#NAME?</v>
      </c>
    </row>
    <row r="1711" spans="1:1" x14ac:dyDescent="0.25">
      <c r="A1711" t="e">
        <f>- Distrito: Vila Real</f>
        <v>#NAME?</v>
      </c>
    </row>
    <row r="1712" spans="1:1" x14ac:dyDescent="0.25">
      <c r="A1712" t="s">
        <v>585</v>
      </c>
    </row>
    <row r="1713" spans="1:1" x14ac:dyDescent="0.25">
      <c r="A1713" t="s">
        <v>586</v>
      </c>
    </row>
    <row r="1714" spans="1:1" x14ac:dyDescent="0.25">
      <c r="A1714" t="s">
        <v>587</v>
      </c>
    </row>
    <row r="1715" spans="1:1" x14ac:dyDescent="0.25">
      <c r="A1715" t="s">
        <v>55</v>
      </c>
    </row>
    <row r="1716" spans="1:1" x14ac:dyDescent="0.25">
      <c r="A1716" t="s">
        <v>56</v>
      </c>
    </row>
    <row r="1717" spans="1:1" x14ac:dyDescent="0.25">
      <c r="A1717" t="s">
        <v>44</v>
      </c>
    </row>
    <row r="1718" spans="1:1" x14ac:dyDescent="0.25">
      <c r="A1718" t="s">
        <v>57</v>
      </c>
    </row>
    <row r="1719" spans="1:1" x14ac:dyDescent="0.25">
      <c r="A1719" t="s">
        <v>77</v>
      </c>
    </row>
    <row r="1720" spans="1:1" x14ac:dyDescent="0.25">
      <c r="A1720" t="s">
        <v>47</v>
      </c>
    </row>
    <row r="1721" spans="1:1" x14ac:dyDescent="0.25">
      <c r="A1721" t="s">
        <v>588</v>
      </c>
    </row>
    <row r="1722" spans="1:1" x14ac:dyDescent="0.25">
      <c r="A1722" t="s">
        <v>589</v>
      </c>
    </row>
    <row r="1723" spans="1:1" x14ac:dyDescent="0.25">
      <c r="A1723" t="s">
        <v>590</v>
      </c>
    </row>
    <row r="1724" spans="1:1" x14ac:dyDescent="0.25">
      <c r="A1724" t="s">
        <v>69</v>
      </c>
    </row>
    <row r="1725" spans="1:1" x14ac:dyDescent="0.25">
      <c r="A1725" t="s">
        <v>17</v>
      </c>
    </row>
    <row r="1726" spans="1:1" x14ac:dyDescent="0.25">
      <c r="A1726" t="s">
        <v>116</v>
      </c>
    </row>
    <row r="1727" spans="1:1" x14ac:dyDescent="0.25">
      <c r="A1727" t="e">
        <f>- Freguesia: Lamares</f>
        <v>#NAME?</v>
      </c>
    </row>
    <row r="1728" spans="1:1" x14ac:dyDescent="0.25">
      <c r="A1728" t="e">
        <f>- Concelho: Vila Real</f>
        <v>#NAME?</v>
      </c>
    </row>
    <row r="1729" spans="1:1" x14ac:dyDescent="0.25">
      <c r="A1729" t="e">
        <f>- Distrito: Vila Real</f>
        <v>#NAME?</v>
      </c>
    </row>
    <row r="1730" spans="1:1" x14ac:dyDescent="0.25">
      <c r="A1730" t="s">
        <v>591</v>
      </c>
    </row>
    <row r="1731" spans="1:1" x14ac:dyDescent="0.25">
      <c r="A1731" t="s">
        <v>592</v>
      </c>
    </row>
    <row r="1732" spans="1:1" x14ac:dyDescent="0.25">
      <c r="A1732" t="s">
        <v>593</v>
      </c>
    </row>
    <row r="1733" spans="1:1" x14ac:dyDescent="0.25">
      <c r="A1733" t="s">
        <v>112</v>
      </c>
    </row>
    <row r="1734" spans="1:1" x14ac:dyDescent="0.25">
      <c r="A1734" t="s">
        <v>120</v>
      </c>
    </row>
    <row r="1735" spans="1:1" x14ac:dyDescent="0.25">
      <c r="A1735" t="s">
        <v>44</v>
      </c>
    </row>
    <row r="1736" spans="1:1" x14ac:dyDescent="0.25">
      <c r="A1736" t="s">
        <v>66</v>
      </c>
    </row>
    <row r="1737" spans="1:1" x14ac:dyDescent="0.25">
      <c r="A1737" t="s">
        <v>77</v>
      </c>
    </row>
    <row r="1738" spans="1:1" x14ac:dyDescent="0.25">
      <c r="A1738" t="s">
        <v>47</v>
      </c>
    </row>
    <row r="1739" spans="1:1" x14ac:dyDescent="0.25">
      <c r="A1739" t="s">
        <v>588</v>
      </c>
    </row>
    <row r="1740" spans="1:1" x14ac:dyDescent="0.25">
      <c r="A1740" t="s">
        <v>594</v>
      </c>
    </row>
    <row r="1741" spans="1:1" x14ac:dyDescent="0.25">
      <c r="A1741" t="s">
        <v>595</v>
      </c>
    </row>
    <row r="1742" spans="1:1" x14ac:dyDescent="0.25">
      <c r="A1742" t="s">
        <v>596</v>
      </c>
    </row>
    <row r="1743" spans="1:1" x14ac:dyDescent="0.25">
      <c r="A1743" t="s">
        <v>17</v>
      </c>
    </row>
    <row r="1744" spans="1:1" x14ac:dyDescent="0.25">
      <c r="A1744" t="e">
        <f>- Lugar: Gulpilhares</f>
        <v>#NAME?</v>
      </c>
    </row>
    <row r="1745" spans="1:1" x14ac:dyDescent="0.25">
      <c r="A1745" t="e">
        <f>- Freguesia: Mondrões</f>
        <v>#NAME?</v>
      </c>
    </row>
    <row r="1746" spans="1:1" x14ac:dyDescent="0.25">
      <c r="A1746" t="e">
        <f>- Concelho: Vila Real</f>
        <v>#NAME?</v>
      </c>
    </row>
    <row r="1747" spans="1:1" x14ac:dyDescent="0.25">
      <c r="A1747" t="e">
        <f>- Distrito: Vila Real</f>
        <v>#NAME?</v>
      </c>
    </row>
    <row r="1748" spans="1:1" x14ac:dyDescent="0.25">
      <c r="A1748" t="s">
        <v>597</v>
      </c>
    </row>
    <row r="1749" spans="1:1" x14ac:dyDescent="0.25">
      <c r="A1749" t="s">
        <v>598</v>
      </c>
    </row>
    <row r="1750" spans="1:1" x14ac:dyDescent="0.25">
      <c r="A1750" t="s">
        <v>599</v>
      </c>
    </row>
    <row r="1751" spans="1:1" x14ac:dyDescent="0.25">
      <c r="A1751" t="s">
        <v>55</v>
      </c>
    </row>
    <row r="1752" spans="1:1" x14ac:dyDescent="0.25">
      <c r="A1752" t="s">
        <v>56</v>
      </c>
    </row>
    <row r="1753" spans="1:1" x14ac:dyDescent="0.25">
      <c r="A1753" t="s">
        <v>44</v>
      </c>
    </row>
    <row r="1754" spans="1:1" x14ac:dyDescent="0.25">
      <c r="A1754" t="s">
        <v>57</v>
      </c>
    </row>
    <row r="1755" spans="1:1" x14ac:dyDescent="0.25">
      <c r="A1755" t="s">
        <v>77</v>
      </c>
    </row>
    <row r="1756" spans="1:1" x14ac:dyDescent="0.25">
      <c r="A1756" t="s">
        <v>47</v>
      </c>
    </row>
    <row r="1757" spans="1:1" x14ac:dyDescent="0.25">
      <c r="A1757" t="s">
        <v>600</v>
      </c>
    </row>
    <row r="1758" spans="1:1" x14ac:dyDescent="0.25">
      <c r="A1758" t="s">
        <v>601</v>
      </c>
    </row>
    <row r="1759" spans="1:1" x14ac:dyDescent="0.25">
      <c r="A1759" t="s">
        <v>602</v>
      </c>
    </row>
    <row r="1760" spans="1:1" x14ac:dyDescent="0.25">
      <c r="A1760" t="s">
        <v>603</v>
      </c>
    </row>
    <row r="1761" spans="1:1" x14ac:dyDescent="0.25">
      <c r="A1761" t="s">
        <v>17</v>
      </c>
    </row>
    <row r="1762" spans="1:1" x14ac:dyDescent="0.25">
      <c r="A1762" t="e">
        <f>- Lugar: Trás-do-Outeiro /Nobais</f>
        <v>#NAME?</v>
      </c>
    </row>
    <row r="1763" spans="1:1" x14ac:dyDescent="0.25">
      <c r="A1763" t="e">
        <f>- Freguesia: Mouçós</f>
        <v>#NAME?</v>
      </c>
    </row>
    <row r="1764" spans="1:1" x14ac:dyDescent="0.25">
      <c r="A1764" t="e">
        <f>- Concelho: Vila Real</f>
        <v>#NAME?</v>
      </c>
    </row>
    <row r="1765" spans="1:1" x14ac:dyDescent="0.25">
      <c r="A1765" t="e">
        <f>- Distrito: Vila Real</f>
        <v>#NAME?</v>
      </c>
    </row>
    <row r="1766" spans="1:1" x14ac:dyDescent="0.25">
      <c r="A1766" t="s">
        <v>604</v>
      </c>
    </row>
    <row r="1767" spans="1:1" x14ac:dyDescent="0.25">
      <c r="A1767" t="s">
        <v>605</v>
      </c>
    </row>
    <row r="1768" spans="1:1" x14ac:dyDescent="0.25">
      <c r="A1768" t="s">
        <v>606</v>
      </c>
    </row>
    <row r="1769" spans="1:1" x14ac:dyDescent="0.25">
      <c r="A1769" t="s">
        <v>55</v>
      </c>
    </row>
    <row r="1770" spans="1:1" x14ac:dyDescent="0.25">
      <c r="A1770" t="s">
        <v>56</v>
      </c>
    </row>
    <row r="1771" spans="1:1" x14ac:dyDescent="0.25">
      <c r="A1771" t="s">
        <v>44</v>
      </c>
    </row>
    <row r="1772" spans="1:1" x14ac:dyDescent="0.25">
      <c r="A1772" t="s">
        <v>57</v>
      </c>
    </row>
    <row r="1773" spans="1:1" x14ac:dyDescent="0.25">
      <c r="A1773" t="s">
        <v>77</v>
      </c>
    </row>
    <row r="1774" spans="1:1" x14ac:dyDescent="0.25">
      <c r="A1774" t="s">
        <v>47</v>
      </c>
    </row>
    <row r="1775" spans="1:1" x14ac:dyDescent="0.25">
      <c r="A1775" t="s">
        <v>607</v>
      </c>
    </row>
    <row r="1776" spans="1:1" x14ac:dyDescent="0.25">
      <c r="A1776" t="s">
        <v>608</v>
      </c>
    </row>
    <row r="1777" spans="1:1" x14ac:dyDescent="0.25">
      <c r="A1777" t="s">
        <v>609</v>
      </c>
    </row>
    <row r="1778" spans="1:1" x14ac:dyDescent="0.25">
      <c r="A1778" t="s">
        <v>610</v>
      </c>
    </row>
    <row r="1779" spans="1:1" x14ac:dyDescent="0.25">
      <c r="A1779" t="s">
        <v>17</v>
      </c>
    </row>
    <row r="1780" spans="1:1" x14ac:dyDescent="0.25">
      <c r="A1780" t="s">
        <v>116</v>
      </c>
    </row>
    <row r="1781" spans="1:1" x14ac:dyDescent="0.25">
      <c r="A1781" t="e">
        <f>- Freguesia: Mouçós</f>
        <v>#NAME?</v>
      </c>
    </row>
    <row r="1782" spans="1:1" x14ac:dyDescent="0.25">
      <c r="A1782" t="e">
        <f>- Concelho: Vila Real</f>
        <v>#NAME?</v>
      </c>
    </row>
    <row r="1783" spans="1:1" x14ac:dyDescent="0.25">
      <c r="A1783" t="e">
        <f>- Distrito: Vila Real</f>
        <v>#NAME?</v>
      </c>
    </row>
    <row r="1784" spans="1:1" x14ac:dyDescent="0.25">
      <c r="A1784" t="s">
        <v>611</v>
      </c>
    </row>
    <row r="1785" spans="1:1" x14ac:dyDescent="0.25">
      <c r="A1785" t="s">
        <v>612</v>
      </c>
    </row>
    <row r="1786" spans="1:1" x14ac:dyDescent="0.25">
      <c r="A1786" t="s">
        <v>613</v>
      </c>
    </row>
    <row r="1787" spans="1:1" x14ac:dyDescent="0.25">
      <c r="A1787" t="s">
        <v>112</v>
      </c>
    </row>
    <row r="1788" spans="1:1" x14ac:dyDescent="0.25">
      <c r="A1788" t="s">
        <v>120</v>
      </c>
    </row>
    <row r="1789" spans="1:1" x14ac:dyDescent="0.25">
      <c r="A1789" t="s">
        <v>44</v>
      </c>
    </row>
    <row r="1790" spans="1:1" x14ac:dyDescent="0.25">
      <c r="A1790" t="s">
        <v>66</v>
      </c>
    </row>
    <row r="1791" spans="1:1" x14ac:dyDescent="0.25">
      <c r="A1791" t="s">
        <v>46</v>
      </c>
    </row>
    <row r="1792" spans="1:1" x14ac:dyDescent="0.25">
      <c r="A1792" t="s">
        <v>47</v>
      </c>
    </row>
    <row r="1793" spans="1:1" x14ac:dyDescent="0.25">
      <c r="A1793" t="s">
        <v>614</v>
      </c>
    </row>
    <row r="1794" spans="1:1" x14ac:dyDescent="0.25">
      <c r="A1794" t="s">
        <v>615</v>
      </c>
    </row>
    <row r="1795" spans="1:1" x14ac:dyDescent="0.25">
      <c r="A1795" t="s">
        <v>616</v>
      </c>
    </row>
    <row r="1796" spans="1:1" x14ac:dyDescent="0.25">
      <c r="A1796" t="s">
        <v>617</v>
      </c>
    </row>
    <row r="1797" spans="1:1" x14ac:dyDescent="0.25">
      <c r="A1797" t="s">
        <v>17</v>
      </c>
    </row>
    <row r="1798" spans="1:1" x14ac:dyDescent="0.25">
      <c r="A1798" t="s">
        <v>116</v>
      </c>
    </row>
    <row r="1799" spans="1:1" x14ac:dyDescent="0.25">
      <c r="A1799" t="e">
        <f>- Freguesia: Mouçós</f>
        <v>#NAME?</v>
      </c>
    </row>
    <row r="1800" spans="1:1" x14ac:dyDescent="0.25">
      <c r="A1800" t="e">
        <f>- Concelho: Vila Real</f>
        <v>#NAME?</v>
      </c>
    </row>
    <row r="1801" spans="1:1" x14ac:dyDescent="0.25">
      <c r="A1801" t="e">
        <f>- Distrito: Vila Real</f>
        <v>#NAME?</v>
      </c>
    </row>
    <row r="1802" spans="1:1" x14ac:dyDescent="0.25">
      <c r="A1802" t="s">
        <v>618</v>
      </c>
    </row>
    <row r="1803" spans="1:1" x14ac:dyDescent="0.25">
      <c r="A1803" t="s">
        <v>619</v>
      </c>
    </row>
    <row r="1804" spans="1:1" x14ac:dyDescent="0.25">
      <c r="A1804" t="s">
        <v>613</v>
      </c>
    </row>
    <row r="1805" spans="1:1" x14ac:dyDescent="0.25">
      <c r="A1805" t="s">
        <v>84</v>
      </c>
    </row>
    <row r="1806" spans="1:1" x14ac:dyDescent="0.25">
      <c r="A1806" t="s">
        <v>73</v>
      </c>
    </row>
    <row r="1807" spans="1:1" x14ac:dyDescent="0.25">
      <c r="A1807" t="s">
        <v>44</v>
      </c>
    </row>
    <row r="1808" spans="1:1" x14ac:dyDescent="0.25">
      <c r="A1808" t="s">
        <v>66</v>
      </c>
    </row>
    <row r="1809" spans="1:1" x14ac:dyDescent="0.25">
      <c r="A1809" t="s">
        <v>77</v>
      </c>
    </row>
    <row r="1810" spans="1:1" x14ac:dyDescent="0.25">
      <c r="A1810" t="s">
        <v>47</v>
      </c>
    </row>
    <row r="1811" spans="1:1" x14ac:dyDescent="0.25">
      <c r="A1811" t="s">
        <v>620</v>
      </c>
    </row>
    <row r="1812" spans="1:1" x14ac:dyDescent="0.25">
      <c r="A1812" t="s">
        <v>621</v>
      </c>
    </row>
    <row r="1813" spans="1:1" x14ac:dyDescent="0.25">
      <c r="A1813" t="s">
        <v>622</v>
      </c>
    </row>
    <row r="1814" spans="1:1" x14ac:dyDescent="0.25">
      <c r="A1814" t="s">
        <v>69</v>
      </c>
    </row>
    <row r="1815" spans="1:1" x14ac:dyDescent="0.25">
      <c r="A1815" t="s">
        <v>17</v>
      </c>
    </row>
    <row r="1816" spans="1:1" x14ac:dyDescent="0.25">
      <c r="A1816" t="e">
        <f>- Lugar: Alto do Outeiro / Lameira</f>
        <v>#NAME?</v>
      </c>
    </row>
    <row r="1817" spans="1:1" x14ac:dyDescent="0.25">
      <c r="A1817" t="e">
        <f>- Freguesia: Pena</f>
        <v>#NAME?</v>
      </c>
    </row>
    <row r="1818" spans="1:1" x14ac:dyDescent="0.25">
      <c r="A1818" t="e">
        <f>- Concelho: Vila Real</f>
        <v>#NAME?</v>
      </c>
    </row>
    <row r="1819" spans="1:1" x14ac:dyDescent="0.25">
      <c r="A1819" t="e">
        <f>- Distrito: Vila Real</f>
        <v>#NAME?</v>
      </c>
    </row>
    <row r="1820" spans="1:1" x14ac:dyDescent="0.25">
      <c r="A1820" t="s">
        <v>623</v>
      </c>
    </row>
    <row r="1821" spans="1:1" x14ac:dyDescent="0.25">
      <c r="A1821" t="s">
        <v>624</v>
      </c>
    </row>
    <row r="1822" spans="1:1" x14ac:dyDescent="0.25">
      <c r="A1822" t="s">
        <v>625</v>
      </c>
    </row>
    <row r="1823" spans="1:1" x14ac:dyDescent="0.25">
      <c r="A1823" t="s">
        <v>279</v>
      </c>
    </row>
    <row r="1824" spans="1:1" x14ac:dyDescent="0.25">
      <c r="A1824" t="s">
        <v>280</v>
      </c>
    </row>
    <row r="1825" spans="1:1" x14ac:dyDescent="0.25">
      <c r="A1825" t="s">
        <v>44</v>
      </c>
    </row>
    <row r="1826" spans="1:1" x14ac:dyDescent="0.25">
      <c r="A1826" t="s">
        <v>45</v>
      </c>
    </row>
    <row r="1827" spans="1:1" x14ac:dyDescent="0.25">
      <c r="A1827" t="s">
        <v>46</v>
      </c>
    </row>
    <row r="1828" spans="1:1" x14ac:dyDescent="0.25">
      <c r="A1828" t="s">
        <v>47</v>
      </c>
    </row>
    <row r="1829" spans="1:1" x14ac:dyDescent="0.25">
      <c r="A1829" t="s">
        <v>626</v>
      </c>
    </row>
    <row r="1830" spans="1:1" x14ac:dyDescent="0.25">
      <c r="A1830" t="s">
        <v>627</v>
      </c>
    </row>
    <row r="1831" spans="1:1" x14ac:dyDescent="0.25">
      <c r="A1831" t="s">
        <v>628</v>
      </c>
    </row>
    <row r="1832" spans="1:1" x14ac:dyDescent="0.25">
      <c r="A1832" t="s">
        <v>629</v>
      </c>
    </row>
    <row r="1833" spans="1:1" x14ac:dyDescent="0.25">
      <c r="A1833" t="s">
        <v>17</v>
      </c>
    </row>
    <row r="1834" spans="1:1" x14ac:dyDescent="0.25">
      <c r="A1834" t="e">
        <f>- Lugar: Vilar/Velans</f>
        <v>#NAME?</v>
      </c>
    </row>
    <row r="1835" spans="1:1" x14ac:dyDescent="0.25">
      <c r="A1835" t="e">
        <f>- Freguesia: São Tomé do Castelo</f>
        <v>#NAME?</v>
      </c>
    </row>
    <row r="1836" spans="1:1" x14ac:dyDescent="0.25">
      <c r="A1836" t="e">
        <f>- Concelho: Vila Real</f>
        <v>#NAME?</v>
      </c>
    </row>
    <row r="1837" spans="1:1" x14ac:dyDescent="0.25">
      <c r="A1837" t="e">
        <f>- Distrito: Vila Real</f>
        <v>#NAME?</v>
      </c>
    </row>
    <row r="1838" spans="1:1" x14ac:dyDescent="0.25">
      <c r="A1838" t="s">
        <v>630</v>
      </c>
    </row>
    <row r="1839" spans="1:1" x14ac:dyDescent="0.25">
      <c r="A1839" t="s">
        <v>631</v>
      </c>
    </row>
    <row r="1840" spans="1:1" x14ac:dyDescent="0.25">
      <c r="A1840" t="s">
        <v>632</v>
      </c>
    </row>
    <row r="1841" spans="1:1" x14ac:dyDescent="0.25">
      <c r="A1841" t="s">
        <v>55</v>
      </c>
    </row>
    <row r="1842" spans="1:1" x14ac:dyDescent="0.25">
      <c r="A1842" t="s">
        <v>73</v>
      </c>
    </row>
    <row r="1843" spans="1:1" x14ac:dyDescent="0.25">
      <c r="A1843" t="s">
        <v>44</v>
      </c>
    </row>
    <row r="1844" spans="1:1" x14ac:dyDescent="0.25">
      <c r="A1844" t="s">
        <v>57</v>
      </c>
    </row>
    <row r="1845" spans="1:1" x14ac:dyDescent="0.25">
      <c r="A1845" t="s">
        <v>46</v>
      </c>
    </row>
    <row r="1846" spans="1:1" x14ac:dyDescent="0.25">
      <c r="A1846" t="s">
        <v>47</v>
      </c>
    </row>
    <row r="1847" spans="1:1" x14ac:dyDescent="0.25">
      <c r="A1847" t="s">
        <v>633</v>
      </c>
    </row>
    <row r="1848" spans="1:1" x14ac:dyDescent="0.25">
      <c r="A1848" t="s">
        <v>634</v>
      </c>
    </row>
    <row r="1849" spans="1:1" x14ac:dyDescent="0.25">
      <c r="A1849" t="s">
        <v>635</v>
      </c>
    </row>
    <row r="1850" spans="1:1" x14ac:dyDescent="0.25">
      <c r="A1850" t="s">
        <v>69</v>
      </c>
    </row>
    <row r="1851" spans="1:1" x14ac:dyDescent="0.25">
      <c r="A1851" t="s">
        <v>17</v>
      </c>
    </row>
    <row r="1852" spans="1:1" x14ac:dyDescent="0.25">
      <c r="A1852" t="e">
        <f>- Lugar: Águas Santas</f>
        <v>#NAME?</v>
      </c>
    </row>
    <row r="1853" spans="1:1" x14ac:dyDescent="0.25">
      <c r="A1853" t="e">
        <f>- Freguesia: São Tomé do Castelo</f>
        <v>#NAME?</v>
      </c>
    </row>
    <row r="1854" spans="1:1" x14ac:dyDescent="0.25">
      <c r="A1854" t="e">
        <f>- Concelho: Vila Real</f>
        <v>#NAME?</v>
      </c>
    </row>
    <row r="1855" spans="1:1" x14ac:dyDescent="0.25">
      <c r="A1855" t="e">
        <f>- Distrito: Vila Real</f>
        <v>#NAME?</v>
      </c>
    </row>
    <row r="1856" spans="1:1" x14ac:dyDescent="0.25">
      <c r="A1856" t="s">
        <v>636</v>
      </c>
    </row>
    <row r="1857" spans="1:1" x14ac:dyDescent="0.25">
      <c r="A1857" t="s">
        <v>637</v>
      </c>
    </row>
    <row r="1858" spans="1:1" x14ac:dyDescent="0.25">
      <c r="A1858" t="s">
        <v>638</v>
      </c>
    </row>
    <row r="1859" spans="1:1" x14ac:dyDescent="0.25">
      <c r="A1859" t="s">
        <v>112</v>
      </c>
    </row>
    <row r="1860" spans="1:1" x14ac:dyDescent="0.25">
      <c r="A1860" t="s">
        <v>56</v>
      </c>
    </row>
    <row r="1861" spans="1:1" x14ac:dyDescent="0.25">
      <c r="A1861" t="s">
        <v>44</v>
      </c>
    </row>
    <row r="1862" spans="1:1" x14ac:dyDescent="0.25">
      <c r="A1862" t="s">
        <v>66</v>
      </c>
    </row>
    <row r="1863" spans="1:1" x14ac:dyDescent="0.25">
      <c r="A1863" t="s">
        <v>113</v>
      </c>
    </row>
    <row r="1864" spans="1:1" x14ac:dyDescent="0.25">
      <c r="A1864" t="s">
        <v>47</v>
      </c>
    </row>
    <row r="1865" spans="1:1" x14ac:dyDescent="0.25">
      <c r="A1865" t="s">
        <v>626</v>
      </c>
    </row>
    <row r="1866" spans="1:1" x14ac:dyDescent="0.25">
      <c r="A1866" t="s">
        <v>639</v>
      </c>
    </row>
    <row r="1867" spans="1:1" x14ac:dyDescent="0.25">
      <c r="A1867" t="s">
        <v>640</v>
      </c>
    </row>
    <row r="1868" spans="1:1" x14ac:dyDescent="0.25">
      <c r="A1868" t="s">
        <v>641</v>
      </c>
    </row>
    <row r="1869" spans="1:1" x14ac:dyDescent="0.25">
      <c r="A1869" t="s">
        <v>17</v>
      </c>
    </row>
    <row r="1870" spans="1:1" x14ac:dyDescent="0.25">
      <c r="A1870" t="e">
        <f>- Lugar: Arnadelo - Rodelo/Carvalhido</f>
        <v>#NAME?</v>
      </c>
    </row>
    <row r="1871" spans="1:1" x14ac:dyDescent="0.25">
      <c r="A1871" t="e">
        <f>- Freguesia: Torgueda</f>
        <v>#NAME?</v>
      </c>
    </row>
    <row r="1872" spans="1:1" x14ac:dyDescent="0.25">
      <c r="A1872" t="e">
        <f>- Concelho: Vila Real</f>
        <v>#NAME?</v>
      </c>
    </row>
    <row r="1873" spans="1:1" x14ac:dyDescent="0.25">
      <c r="A1873" t="e">
        <f>- Distrito: Vila Real</f>
        <v>#NAME?</v>
      </c>
    </row>
    <row r="1874" spans="1:1" x14ac:dyDescent="0.25">
      <c r="A1874" t="s">
        <v>642</v>
      </c>
    </row>
    <row r="1875" spans="1:1" x14ac:dyDescent="0.25">
      <c r="A1875" t="s">
        <v>643</v>
      </c>
    </row>
    <row r="1876" spans="1:1" x14ac:dyDescent="0.25">
      <c r="A1876" t="s">
        <v>644</v>
      </c>
    </row>
    <row r="1877" spans="1:1" x14ac:dyDescent="0.25">
      <c r="A1877" t="s">
        <v>76</v>
      </c>
    </row>
    <row r="1878" spans="1:1" x14ac:dyDescent="0.25">
      <c r="A1878" t="s">
        <v>339</v>
      </c>
    </row>
    <row r="1879" spans="1:1" x14ac:dyDescent="0.25">
      <c r="A1879" t="s">
        <v>44</v>
      </c>
    </row>
    <row r="1880" spans="1:1" x14ac:dyDescent="0.25">
      <c r="A1880" t="s">
        <v>66</v>
      </c>
    </row>
    <row r="1881" spans="1:1" x14ac:dyDescent="0.25">
      <c r="A1881" t="s">
        <v>77</v>
      </c>
    </row>
    <row r="1882" spans="1:1" x14ac:dyDescent="0.25">
      <c r="A1882" t="s">
        <v>47</v>
      </c>
    </row>
    <row r="1883" spans="1:1" x14ac:dyDescent="0.25">
      <c r="A1883" t="s">
        <v>626</v>
      </c>
    </row>
    <row r="1884" spans="1:1" x14ac:dyDescent="0.25">
      <c r="A1884" t="s">
        <v>645</v>
      </c>
    </row>
    <row r="1885" spans="1:1" x14ac:dyDescent="0.25">
      <c r="A1885" t="s">
        <v>646</v>
      </c>
    </row>
    <row r="1886" spans="1:1" x14ac:dyDescent="0.25">
      <c r="A1886" t="s">
        <v>647</v>
      </c>
    </row>
    <row r="1887" spans="1:1" x14ac:dyDescent="0.25">
      <c r="A1887" t="s">
        <v>17</v>
      </c>
    </row>
    <row r="1888" spans="1:1" x14ac:dyDescent="0.25">
      <c r="A1888" t="e">
        <f>- Lugar: Benagouro - Mó</f>
        <v>#NAME?</v>
      </c>
    </row>
    <row r="1889" spans="1:1" x14ac:dyDescent="0.25">
      <c r="A1889" t="e">
        <f>- Freguesia: Vilarinho da Samardã</f>
        <v>#NAME?</v>
      </c>
    </row>
    <row r="1890" spans="1:1" x14ac:dyDescent="0.25">
      <c r="A1890" t="e">
        <f>- Concelho: Vila Real</f>
        <v>#NAME?</v>
      </c>
    </row>
    <row r="1891" spans="1:1" x14ac:dyDescent="0.25">
      <c r="A1891" t="e">
        <f>- Distrito: Vila Real</f>
        <v>#NAME?</v>
      </c>
    </row>
    <row r="1892" spans="1:1" x14ac:dyDescent="0.25">
      <c r="A1892" t="s">
        <v>648</v>
      </c>
    </row>
    <row r="1893" spans="1:1" x14ac:dyDescent="0.25">
      <c r="A1893" t="s">
        <v>649</v>
      </c>
    </row>
    <row r="1894" spans="1:1" x14ac:dyDescent="0.25">
      <c r="A1894" t="s">
        <v>344</v>
      </c>
    </row>
    <row r="1895" spans="1:1" x14ac:dyDescent="0.25">
      <c r="A1895" t="s">
        <v>55</v>
      </c>
    </row>
    <row r="1896" spans="1:1" x14ac:dyDescent="0.25">
      <c r="A1896" t="s">
        <v>56</v>
      </c>
    </row>
    <row r="1897" spans="1:1" x14ac:dyDescent="0.25">
      <c r="A1897" t="s">
        <v>44</v>
      </c>
    </row>
    <row r="1898" spans="1:1" x14ac:dyDescent="0.25">
      <c r="A1898" t="s">
        <v>57</v>
      </c>
    </row>
    <row r="1899" spans="1:1" x14ac:dyDescent="0.25">
      <c r="A1899" t="s">
        <v>131</v>
      </c>
    </row>
    <row r="1900" spans="1:1" x14ac:dyDescent="0.25">
      <c r="A1900" t="s">
        <v>47</v>
      </c>
    </row>
    <row r="1901" spans="1:1" x14ac:dyDescent="0.25">
      <c r="A1901" t="s">
        <v>626</v>
      </c>
    </row>
    <row r="1902" spans="1:1" x14ac:dyDescent="0.25">
      <c r="A1902" t="s">
        <v>650</v>
      </c>
    </row>
    <row r="1903" spans="1:1" x14ac:dyDescent="0.25">
      <c r="A1903" t="s">
        <v>651</v>
      </c>
    </row>
    <row r="1904" spans="1:1" x14ac:dyDescent="0.25">
      <c r="A1904" t="s">
        <v>652</v>
      </c>
    </row>
    <row r="1905" spans="1:1" x14ac:dyDescent="0.25">
      <c r="A1905" t="s">
        <v>17</v>
      </c>
    </row>
    <row r="1906" spans="1:1" x14ac:dyDescent="0.25">
      <c r="A1906" t="e">
        <f>- Lugar: Arcã</f>
        <v>#NAME?</v>
      </c>
    </row>
    <row r="1907" spans="1:1" x14ac:dyDescent="0.25">
      <c r="A1907" t="e">
        <f>- Freguesia: São Lourenço de Ribapinhão</f>
        <v>#NAME?</v>
      </c>
    </row>
    <row r="1908" spans="1:1" x14ac:dyDescent="0.25">
      <c r="A1908" t="e">
        <f>- Concelho: Sabrosa</f>
        <v>#NAME?</v>
      </c>
    </row>
    <row r="1909" spans="1:1" x14ac:dyDescent="0.25">
      <c r="A1909" t="e">
        <f>- Distrito: Vila Real</f>
        <v>#NAME?</v>
      </c>
    </row>
    <row r="1910" spans="1:1" x14ac:dyDescent="0.25">
      <c r="A1910" t="s">
        <v>653</v>
      </c>
    </row>
    <row r="1911" spans="1:1" x14ac:dyDescent="0.25">
      <c r="A1911" t="s">
        <v>654</v>
      </c>
    </row>
    <row r="1912" spans="1:1" x14ac:dyDescent="0.25">
      <c r="A1912" t="s">
        <v>593</v>
      </c>
    </row>
    <row r="1913" spans="1:1" x14ac:dyDescent="0.25">
      <c r="A1913" t="s">
        <v>84</v>
      </c>
    </row>
    <row r="1914" spans="1:1" x14ac:dyDescent="0.25">
      <c r="A1914" t="s">
        <v>85</v>
      </c>
    </row>
    <row r="1915" spans="1:1" x14ac:dyDescent="0.25">
      <c r="A1915" t="s">
        <v>44</v>
      </c>
    </row>
    <row r="1916" spans="1:1" x14ac:dyDescent="0.25">
      <c r="A1916" t="s">
        <v>66</v>
      </c>
    </row>
    <row r="1917" spans="1:1" x14ac:dyDescent="0.25">
      <c r="A1917" t="s">
        <v>46</v>
      </c>
    </row>
    <row r="1918" spans="1:1" x14ac:dyDescent="0.25">
      <c r="A1918" t="s">
        <v>47</v>
      </c>
    </row>
    <row r="1919" spans="1:1" x14ac:dyDescent="0.25">
      <c r="A1919" t="s">
        <v>655</v>
      </c>
    </row>
    <row r="1920" spans="1:1" x14ac:dyDescent="0.25">
      <c r="A1920" t="s">
        <v>656</v>
      </c>
    </row>
    <row r="1921" spans="1:1" x14ac:dyDescent="0.25">
      <c r="A1921" t="s">
        <v>657</v>
      </c>
    </row>
    <row r="1922" spans="1:1" x14ac:dyDescent="0.25">
      <c r="A1922" t="s">
        <v>658</v>
      </c>
    </row>
    <row r="1923" spans="1:1" x14ac:dyDescent="0.25">
      <c r="A1923" t="s">
        <v>17</v>
      </c>
    </row>
    <row r="1924" spans="1:1" x14ac:dyDescent="0.25">
      <c r="A1924" t="s">
        <v>659</v>
      </c>
    </row>
    <row r="1925" spans="1:1" x14ac:dyDescent="0.25">
      <c r="A1925" t="e">
        <f>- Freguesia: São Lourenço de Ribapinhão</f>
        <v>#NAME?</v>
      </c>
    </row>
    <row r="1926" spans="1:1" x14ac:dyDescent="0.25">
      <c r="A1926" t="e">
        <f>- Concelho: Sabrosa</f>
        <v>#NAME?</v>
      </c>
    </row>
    <row r="1927" spans="1:1" x14ac:dyDescent="0.25">
      <c r="A1927" t="e">
        <f>- Distrito: Vila Real</f>
        <v>#NAME?</v>
      </c>
    </row>
    <row r="1928" spans="1:1" x14ac:dyDescent="0.25">
      <c r="A1928" t="s">
        <v>660</v>
      </c>
    </row>
    <row r="1929" spans="1:1" x14ac:dyDescent="0.25">
      <c r="A1929" t="s">
        <v>661</v>
      </c>
    </row>
    <row r="1930" spans="1:1" x14ac:dyDescent="0.25">
      <c r="A1930" t="s">
        <v>625</v>
      </c>
    </row>
    <row r="1931" spans="1:1" x14ac:dyDescent="0.25">
      <c r="A1931" t="s">
        <v>64</v>
      </c>
    </row>
    <row r="1932" spans="1:1" x14ac:dyDescent="0.25">
      <c r="A1932" t="s">
        <v>65</v>
      </c>
    </row>
    <row r="1933" spans="1:1" x14ac:dyDescent="0.25">
      <c r="A1933" t="s">
        <v>44</v>
      </c>
    </row>
    <row r="1934" spans="1:1" x14ac:dyDescent="0.25">
      <c r="A1934" t="s">
        <v>66</v>
      </c>
    </row>
    <row r="1935" spans="1:1" x14ac:dyDescent="0.25">
      <c r="A1935" t="s">
        <v>77</v>
      </c>
    </row>
    <row r="1936" spans="1:1" x14ac:dyDescent="0.25">
      <c r="A1936" t="s">
        <v>47</v>
      </c>
    </row>
    <row r="1937" spans="1:1" x14ac:dyDescent="0.25">
      <c r="A1937" t="s">
        <v>662</v>
      </c>
    </row>
    <row r="1938" spans="1:1" x14ac:dyDescent="0.25">
      <c r="A1938" t="s">
        <v>663</v>
      </c>
    </row>
    <row r="1939" spans="1:1" x14ac:dyDescent="0.25">
      <c r="A1939" t="s">
        <v>664</v>
      </c>
    </row>
    <row r="1940" spans="1:1" x14ac:dyDescent="0.25">
      <c r="A1940" t="s">
        <v>665</v>
      </c>
    </row>
    <row r="1941" spans="1:1" x14ac:dyDescent="0.25">
      <c r="A1941" t="s">
        <v>17</v>
      </c>
    </row>
    <row r="1942" spans="1:1" x14ac:dyDescent="0.25">
      <c r="A1942" t="e">
        <f>- Lugar: Donelo</f>
        <v>#NAME?</v>
      </c>
    </row>
    <row r="1943" spans="1:1" x14ac:dyDescent="0.25">
      <c r="A1943" t="e">
        <f>- Freguesia: Covas do Douro</f>
        <v>#NAME?</v>
      </c>
    </row>
    <row r="1944" spans="1:1" x14ac:dyDescent="0.25">
      <c r="A1944" t="e">
        <f>- Concelho: Sabrosa</f>
        <v>#NAME?</v>
      </c>
    </row>
    <row r="1945" spans="1:1" x14ac:dyDescent="0.25">
      <c r="A1945" t="e">
        <f>- Distrito: Vila Real</f>
        <v>#NAME?</v>
      </c>
    </row>
    <row r="1946" spans="1:1" x14ac:dyDescent="0.25">
      <c r="A1946" t="s">
        <v>666</v>
      </c>
    </row>
    <row r="1947" spans="1:1" x14ac:dyDescent="0.25">
      <c r="A1947" t="s">
        <v>667</v>
      </c>
    </row>
    <row r="1948" spans="1:1" x14ac:dyDescent="0.25">
      <c r="A1948" t="s">
        <v>668</v>
      </c>
    </row>
    <row r="1949" spans="1:1" x14ac:dyDescent="0.25">
      <c r="A1949" t="s">
        <v>55</v>
      </c>
    </row>
    <row r="1950" spans="1:1" x14ac:dyDescent="0.25">
      <c r="A1950" t="s">
        <v>56</v>
      </c>
    </row>
    <row r="1951" spans="1:1" x14ac:dyDescent="0.25">
      <c r="A1951" t="s">
        <v>44</v>
      </c>
    </row>
    <row r="1952" spans="1:1" x14ac:dyDescent="0.25">
      <c r="A1952" t="s">
        <v>57</v>
      </c>
    </row>
    <row r="1953" spans="1:1" x14ac:dyDescent="0.25">
      <c r="A1953" t="s">
        <v>77</v>
      </c>
    </row>
    <row r="1954" spans="1:1" x14ac:dyDescent="0.25">
      <c r="A1954" t="s">
        <v>93</v>
      </c>
    </row>
    <row r="1955" spans="1:1" x14ac:dyDescent="0.25">
      <c r="A1955" t="s">
        <v>655</v>
      </c>
    </row>
    <row r="1956" spans="1:1" x14ac:dyDescent="0.25">
      <c r="A1956" t="s">
        <v>669</v>
      </c>
    </row>
    <row r="1957" spans="1:1" x14ac:dyDescent="0.25">
      <c r="A1957" t="s">
        <v>670</v>
      </c>
    </row>
    <row r="1958" spans="1:1" x14ac:dyDescent="0.25">
      <c r="A1958" t="s">
        <v>671</v>
      </c>
    </row>
    <row r="1959" spans="1:1" x14ac:dyDescent="0.25">
      <c r="A1959" t="s">
        <v>17</v>
      </c>
    </row>
    <row r="1960" spans="1:1" x14ac:dyDescent="0.25">
      <c r="A1960" t="s">
        <v>116</v>
      </c>
    </row>
    <row r="1961" spans="1:1" x14ac:dyDescent="0.25">
      <c r="A1961" t="e">
        <f>- Freguesia: Capeludos</f>
        <v>#NAME?</v>
      </c>
    </row>
    <row r="1962" spans="1:1" x14ac:dyDescent="0.25">
      <c r="A1962" t="e">
        <f>- Concelho: Vila Pouca de Aguiar</f>
        <v>#NAME?</v>
      </c>
    </row>
    <row r="1963" spans="1:1" x14ac:dyDescent="0.25">
      <c r="A1963" t="e">
        <f>- Distrito: Vila Real</f>
        <v>#NAME?</v>
      </c>
    </row>
    <row r="1964" spans="1:1" x14ac:dyDescent="0.25">
      <c r="A1964" t="s">
        <v>672</v>
      </c>
    </row>
    <row r="1965" spans="1:1" x14ac:dyDescent="0.25">
      <c r="A1965" t="s">
        <v>673</v>
      </c>
    </row>
    <row r="1966" spans="1:1" x14ac:dyDescent="0.25">
      <c r="A1966" t="s">
        <v>543</v>
      </c>
    </row>
    <row r="1967" spans="1:1" x14ac:dyDescent="0.25">
      <c r="A1967" t="s">
        <v>112</v>
      </c>
    </row>
    <row r="1968" spans="1:1" x14ac:dyDescent="0.25">
      <c r="A1968" t="s">
        <v>120</v>
      </c>
    </row>
    <row r="1969" spans="1:1" x14ac:dyDescent="0.25">
      <c r="A1969" t="s">
        <v>44</v>
      </c>
    </row>
    <row r="1970" spans="1:1" x14ac:dyDescent="0.25">
      <c r="A1970" t="s">
        <v>66</v>
      </c>
    </row>
    <row r="1971" spans="1:1" x14ac:dyDescent="0.25">
      <c r="A1971" t="s">
        <v>46</v>
      </c>
    </row>
    <row r="1972" spans="1:1" x14ac:dyDescent="0.25">
      <c r="A1972" t="s">
        <v>47</v>
      </c>
    </row>
    <row r="1973" spans="1:1" x14ac:dyDescent="0.25">
      <c r="A1973" t="s">
        <v>674</v>
      </c>
    </row>
    <row r="1974" spans="1:1" x14ac:dyDescent="0.25">
      <c r="A1974" t="s">
        <v>675</v>
      </c>
    </row>
    <row r="1975" spans="1:1" x14ac:dyDescent="0.25">
      <c r="A1975" t="s">
        <v>676</v>
      </c>
    </row>
    <row r="1976" spans="1:1" x14ac:dyDescent="0.25">
      <c r="A1976" t="s">
        <v>677</v>
      </c>
    </row>
    <row r="1977" spans="1:1" x14ac:dyDescent="0.25">
      <c r="A1977" t="s">
        <v>17</v>
      </c>
    </row>
    <row r="1978" spans="1:1" x14ac:dyDescent="0.25">
      <c r="A1978" t="s">
        <v>116</v>
      </c>
    </row>
    <row r="1979" spans="1:1" x14ac:dyDescent="0.25">
      <c r="A1979" t="e">
        <f>- Freguesia: Gouvães da Serra</f>
        <v>#NAME?</v>
      </c>
    </row>
    <row r="1980" spans="1:1" x14ac:dyDescent="0.25">
      <c r="A1980" t="e">
        <f>- Concelho: Vila Pouca de Aguiar</f>
        <v>#NAME?</v>
      </c>
    </row>
    <row r="1981" spans="1:1" x14ac:dyDescent="0.25">
      <c r="A1981" t="e">
        <f>- Distrito: Vila Real</f>
        <v>#NAME?</v>
      </c>
    </row>
    <row r="1982" spans="1:1" x14ac:dyDescent="0.25">
      <c r="A1982" t="s">
        <v>678</v>
      </c>
    </row>
    <row r="1983" spans="1:1" x14ac:dyDescent="0.25">
      <c r="A1983" t="s">
        <v>679</v>
      </c>
    </row>
    <row r="1984" spans="1:1" x14ac:dyDescent="0.25">
      <c r="A1984" t="s">
        <v>680</v>
      </c>
    </row>
    <row r="1985" spans="1:1" x14ac:dyDescent="0.25">
      <c r="A1985" t="s">
        <v>262</v>
      </c>
    </row>
    <row r="1986" spans="1:1" x14ac:dyDescent="0.25">
      <c r="A1986" t="s">
        <v>681</v>
      </c>
    </row>
    <row r="1987" spans="1:1" x14ac:dyDescent="0.25">
      <c r="A1987" t="s">
        <v>44</v>
      </c>
    </row>
    <row r="1988" spans="1:1" x14ac:dyDescent="0.25">
      <c r="A1988" t="s">
        <v>384</v>
      </c>
    </row>
    <row r="1989" spans="1:1" x14ac:dyDescent="0.25">
      <c r="A1989" t="s">
        <v>77</v>
      </c>
    </row>
    <row r="1990" spans="1:1" x14ac:dyDescent="0.25">
      <c r="A1990" t="s">
        <v>47</v>
      </c>
    </row>
    <row r="1991" spans="1:1" x14ac:dyDescent="0.25">
      <c r="A1991" t="s">
        <v>674</v>
      </c>
    </row>
    <row r="1992" spans="1:1" x14ac:dyDescent="0.25">
      <c r="A1992" t="s">
        <v>682</v>
      </c>
    </row>
    <row r="1993" spans="1:1" x14ac:dyDescent="0.25">
      <c r="A1993" t="s">
        <v>683</v>
      </c>
    </row>
    <row r="1994" spans="1:1" x14ac:dyDescent="0.25">
      <c r="A1994" t="s">
        <v>684</v>
      </c>
    </row>
    <row r="1995" spans="1:1" x14ac:dyDescent="0.25">
      <c r="A1995" t="s">
        <v>17</v>
      </c>
    </row>
    <row r="1996" spans="1:1" x14ac:dyDescent="0.25">
      <c r="A1996" t="s">
        <v>116</v>
      </c>
    </row>
    <row r="1997" spans="1:1" x14ac:dyDescent="0.25">
      <c r="A1997" t="e">
        <f>- Freguesia: Soutelo de Aguiar</f>
        <v>#NAME?</v>
      </c>
    </row>
    <row r="1998" spans="1:1" x14ac:dyDescent="0.25">
      <c r="A1998" t="e">
        <f>- Concelho: Vila Pouca de Aguiar</f>
        <v>#NAME?</v>
      </c>
    </row>
    <row r="1999" spans="1:1" x14ac:dyDescent="0.25">
      <c r="A1999" t="e">
        <f>- Distrito: Vila Real</f>
        <v>#NAME?</v>
      </c>
    </row>
    <row r="2000" spans="1:1" x14ac:dyDescent="0.25">
      <c r="A2000" t="s">
        <v>685</v>
      </c>
    </row>
    <row r="2001" spans="1:1" x14ac:dyDescent="0.25">
      <c r="A2001" t="s">
        <v>686</v>
      </c>
    </row>
    <row r="2002" spans="1:1" x14ac:dyDescent="0.25">
      <c r="A2002" t="s">
        <v>687</v>
      </c>
    </row>
    <row r="2003" spans="1:1" x14ac:dyDescent="0.25">
      <c r="A2003" t="s">
        <v>279</v>
      </c>
    </row>
    <row r="2004" spans="1:1" x14ac:dyDescent="0.25">
      <c r="A2004" t="s">
        <v>280</v>
      </c>
    </row>
    <row r="2005" spans="1:1" x14ac:dyDescent="0.25">
      <c r="A2005" t="s">
        <v>44</v>
      </c>
    </row>
    <row r="2006" spans="1:1" x14ac:dyDescent="0.25">
      <c r="A2006" t="s">
        <v>45</v>
      </c>
    </row>
    <row r="2007" spans="1:1" x14ac:dyDescent="0.25">
      <c r="A2007" t="s">
        <v>46</v>
      </c>
    </row>
    <row r="2008" spans="1:1" x14ac:dyDescent="0.25">
      <c r="A2008" t="s">
        <v>47</v>
      </c>
    </row>
    <row r="2009" spans="1:1" x14ac:dyDescent="0.25">
      <c r="A2009" t="s">
        <v>688</v>
      </c>
    </row>
    <row r="2010" spans="1:1" x14ac:dyDescent="0.25">
      <c r="A2010" t="s">
        <v>689</v>
      </c>
    </row>
    <row r="2011" spans="1:1" x14ac:dyDescent="0.25">
      <c r="A2011" t="s">
        <v>690</v>
      </c>
    </row>
    <row r="2012" spans="1:1" x14ac:dyDescent="0.25">
      <c r="A2012" t="s">
        <v>691</v>
      </c>
    </row>
    <row r="2013" spans="1:1" x14ac:dyDescent="0.25">
      <c r="A2013" t="s">
        <v>17</v>
      </c>
    </row>
    <row r="2014" spans="1:1" x14ac:dyDescent="0.25">
      <c r="A2014" t="e">
        <f>- Lugar: Lugar da Giesta</f>
        <v>#NAME?</v>
      </c>
    </row>
    <row r="2015" spans="1:1" x14ac:dyDescent="0.25">
      <c r="A2015" t="e">
        <f>- Freguesia: Soutelo de Aguiar</f>
        <v>#NAME?</v>
      </c>
    </row>
    <row r="2016" spans="1:1" x14ac:dyDescent="0.25">
      <c r="A2016" t="e">
        <f>- Concelho: Vila Pouca de Aguiar</f>
        <v>#NAME?</v>
      </c>
    </row>
    <row r="2017" spans="1:1" x14ac:dyDescent="0.25">
      <c r="A2017" t="e">
        <f>- Distrito: Vila Real</f>
        <v>#NAME?</v>
      </c>
    </row>
    <row r="2018" spans="1:1" x14ac:dyDescent="0.25">
      <c r="A2018" t="s">
        <v>692</v>
      </c>
    </row>
    <row r="2019" spans="1:1" x14ac:dyDescent="0.25">
      <c r="A2019" t="s">
        <v>693</v>
      </c>
    </row>
    <row r="2020" spans="1:1" x14ac:dyDescent="0.25">
      <c r="A2020" t="s">
        <v>694</v>
      </c>
    </row>
    <row r="2021" spans="1:1" x14ac:dyDescent="0.25">
      <c r="A2021" t="s">
        <v>695</v>
      </c>
    </row>
    <row r="2022" spans="1:1" x14ac:dyDescent="0.25">
      <c r="A2022" t="s">
        <v>43</v>
      </c>
    </row>
    <row r="2023" spans="1:1" x14ac:dyDescent="0.25">
      <c r="A2023" t="s">
        <v>44</v>
      </c>
    </row>
    <row r="2024" spans="1:1" x14ac:dyDescent="0.25">
      <c r="A2024" t="s">
        <v>384</v>
      </c>
    </row>
    <row r="2025" spans="1:1" x14ac:dyDescent="0.25">
      <c r="A2025" t="s">
        <v>77</v>
      </c>
    </row>
    <row r="2026" spans="1:1" x14ac:dyDescent="0.25">
      <c r="A2026" t="s">
        <v>47</v>
      </c>
    </row>
    <row r="2027" spans="1:1" x14ac:dyDescent="0.25">
      <c r="A2027" t="s">
        <v>674</v>
      </c>
    </row>
    <row r="2028" spans="1:1" x14ac:dyDescent="0.25">
      <c r="A2028" t="s">
        <v>696</v>
      </c>
    </row>
    <row r="2029" spans="1:1" x14ac:dyDescent="0.25">
      <c r="A2029" t="s">
        <v>697</v>
      </c>
    </row>
    <row r="2030" spans="1:1" x14ac:dyDescent="0.25">
      <c r="A2030" t="s">
        <v>698</v>
      </c>
    </row>
    <row r="2031" spans="1:1" x14ac:dyDescent="0.25">
      <c r="A2031" t="s">
        <v>17</v>
      </c>
    </row>
    <row r="2032" spans="1:1" x14ac:dyDescent="0.25">
      <c r="A2032" t="s">
        <v>116</v>
      </c>
    </row>
    <row r="2033" spans="1:1" x14ac:dyDescent="0.25">
      <c r="A2033" t="e">
        <f>- Freguesia: Soutelo de Aguiar</f>
        <v>#NAME?</v>
      </c>
    </row>
    <row r="2034" spans="1:1" x14ac:dyDescent="0.25">
      <c r="A2034" t="e">
        <f>- Concelho: Vila Pouca de Aguiar</f>
        <v>#NAME?</v>
      </c>
    </row>
    <row r="2035" spans="1:1" x14ac:dyDescent="0.25">
      <c r="A2035" t="e">
        <f>- Distrito: Vila Real</f>
        <v>#NAME?</v>
      </c>
    </row>
    <row r="2036" spans="1:1" x14ac:dyDescent="0.25">
      <c r="A2036" t="s">
        <v>699</v>
      </c>
    </row>
    <row r="2037" spans="1:1" x14ac:dyDescent="0.25">
      <c r="A2037" t="s">
        <v>700</v>
      </c>
    </row>
    <row r="2038" spans="1:1" x14ac:dyDescent="0.25">
      <c r="A2038" t="s">
        <v>694</v>
      </c>
    </row>
    <row r="2039" spans="1:1" x14ac:dyDescent="0.25">
      <c r="A2039" t="s">
        <v>279</v>
      </c>
    </row>
    <row r="2040" spans="1:1" x14ac:dyDescent="0.25">
      <c r="A2040" t="s">
        <v>280</v>
      </c>
    </row>
    <row r="2041" spans="1:1" x14ac:dyDescent="0.25">
      <c r="A2041" t="s">
        <v>44</v>
      </c>
    </row>
    <row r="2042" spans="1:1" x14ac:dyDescent="0.25">
      <c r="A2042" t="s">
        <v>45</v>
      </c>
    </row>
    <row r="2043" spans="1:1" x14ac:dyDescent="0.25">
      <c r="A2043" t="s">
        <v>46</v>
      </c>
    </row>
    <row r="2044" spans="1:1" x14ac:dyDescent="0.25">
      <c r="A2044" t="s">
        <v>47</v>
      </c>
    </row>
    <row r="2045" spans="1:1" x14ac:dyDescent="0.25">
      <c r="A2045" t="s">
        <v>674</v>
      </c>
    </row>
    <row r="2046" spans="1:1" x14ac:dyDescent="0.25">
      <c r="A2046" t="s">
        <v>701</v>
      </c>
    </row>
    <row r="2047" spans="1:1" x14ac:dyDescent="0.25">
      <c r="A2047" t="s">
        <v>702</v>
      </c>
    </row>
    <row r="2048" spans="1:1" x14ac:dyDescent="0.25">
      <c r="A2048" t="s">
        <v>703</v>
      </c>
    </row>
    <row r="2049" spans="1:1" x14ac:dyDescent="0.25">
      <c r="A2049" t="s">
        <v>17</v>
      </c>
    </row>
    <row r="2050" spans="1:1" x14ac:dyDescent="0.25">
      <c r="A2050" t="s">
        <v>116</v>
      </c>
    </row>
    <row r="2051" spans="1:1" x14ac:dyDescent="0.25">
      <c r="A2051" t="e">
        <f>- Freguesia: Sabroso de Aguiar</f>
        <v>#NAME?</v>
      </c>
    </row>
    <row r="2052" spans="1:1" x14ac:dyDescent="0.25">
      <c r="A2052" t="e">
        <f>- Concelho: Vila Pouca de Aguiar</f>
        <v>#NAME?</v>
      </c>
    </row>
    <row r="2053" spans="1:1" x14ac:dyDescent="0.25">
      <c r="A2053" t="e">
        <f>- Distrito: Vila Real</f>
        <v>#NAME?</v>
      </c>
    </row>
    <row r="2054" spans="1:1" x14ac:dyDescent="0.25">
      <c r="A2054" t="s">
        <v>704</v>
      </c>
    </row>
    <row r="2055" spans="1:1" x14ac:dyDescent="0.25">
      <c r="A2055" t="s">
        <v>705</v>
      </c>
    </row>
    <row r="2056" spans="1:1" x14ac:dyDescent="0.25">
      <c r="A2056" t="s">
        <v>406</v>
      </c>
    </row>
    <row r="2057" spans="1:1" x14ac:dyDescent="0.25">
      <c r="A2057" t="s">
        <v>112</v>
      </c>
    </row>
    <row r="2058" spans="1:1" x14ac:dyDescent="0.25">
      <c r="A2058" t="s">
        <v>120</v>
      </c>
    </row>
    <row r="2059" spans="1:1" x14ac:dyDescent="0.25">
      <c r="A2059" t="s">
        <v>44</v>
      </c>
    </row>
    <row r="2060" spans="1:1" x14ac:dyDescent="0.25">
      <c r="A2060" t="s">
        <v>66</v>
      </c>
    </row>
    <row r="2061" spans="1:1" x14ac:dyDescent="0.25">
      <c r="A2061" t="s">
        <v>77</v>
      </c>
    </row>
    <row r="2062" spans="1:1" x14ac:dyDescent="0.25">
      <c r="A2062" t="s">
        <v>47</v>
      </c>
    </row>
    <row r="2063" spans="1:1" x14ac:dyDescent="0.25">
      <c r="A2063" t="s">
        <v>674</v>
      </c>
    </row>
    <row r="2064" spans="1:1" x14ac:dyDescent="0.25">
      <c r="A2064" t="s">
        <v>706</v>
      </c>
    </row>
    <row r="2065" spans="1:1" x14ac:dyDescent="0.25">
      <c r="A2065" t="s">
        <v>707</v>
      </c>
    </row>
    <row r="2066" spans="1:1" x14ac:dyDescent="0.25">
      <c r="A2066" t="s">
        <v>708</v>
      </c>
    </row>
    <row r="2067" spans="1:1" x14ac:dyDescent="0.25">
      <c r="A2067" t="s">
        <v>17</v>
      </c>
    </row>
    <row r="2068" spans="1:1" x14ac:dyDescent="0.25">
      <c r="A2068" t="e">
        <f>- Lugar: Soutelinho do Mezio</f>
        <v>#NAME?</v>
      </c>
    </row>
    <row r="2069" spans="1:1" x14ac:dyDescent="0.25">
      <c r="A2069" t="e">
        <f>- Freguesia: Telões</f>
        <v>#NAME?</v>
      </c>
    </row>
    <row r="2070" spans="1:1" x14ac:dyDescent="0.25">
      <c r="A2070" t="e">
        <f>- Concelho: Vila Pouca de Aguiar</f>
        <v>#NAME?</v>
      </c>
    </row>
    <row r="2071" spans="1:1" x14ac:dyDescent="0.25">
      <c r="A2071" t="e">
        <f>- Distrito: Vila Real</f>
        <v>#NAME?</v>
      </c>
    </row>
    <row r="2072" spans="1:1" x14ac:dyDescent="0.25">
      <c r="A2072" t="s">
        <v>709</v>
      </c>
    </row>
    <row r="2073" spans="1:1" x14ac:dyDescent="0.25">
      <c r="A2073" t="s">
        <v>710</v>
      </c>
    </row>
    <row r="2074" spans="1:1" x14ac:dyDescent="0.25">
      <c r="A2074" t="s">
        <v>556</v>
      </c>
    </row>
    <row r="2075" spans="1:1" x14ac:dyDescent="0.25">
      <c r="A2075" t="s">
        <v>112</v>
      </c>
    </row>
    <row r="2076" spans="1:1" x14ac:dyDescent="0.25">
      <c r="A2076" t="s">
        <v>56</v>
      </c>
    </row>
    <row r="2077" spans="1:1" x14ac:dyDescent="0.25">
      <c r="A2077" t="s">
        <v>44</v>
      </c>
    </row>
    <row r="2078" spans="1:1" x14ac:dyDescent="0.25">
      <c r="A2078" t="s">
        <v>66</v>
      </c>
    </row>
    <row r="2079" spans="1:1" x14ac:dyDescent="0.25">
      <c r="A2079" t="s">
        <v>113</v>
      </c>
    </row>
    <row r="2080" spans="1:1" x14ac:dyDescent="0.25">
      <c r="A2080" t="s">
        <v>47</v>
      </c>
    </row>
    <row r="2081" spans="1:1" x14ac:dyDescent="0.25">
      <c r="A2081" t="s">
        <v>674</v>
      </c>
    </row>
    <row r="2082" spans="1:1" x14ac:dyDescent="0.25">
      <c r="A2082" t="s">
        <v>711</v>
      </c>
    </row>
    <row r="2083" spans="1:1" x14ac:dyDescent="0.25">
      <c r="A2083" t="s">
        <v>712</v>
      </c>
    </row>
    <row r="2084" spans="1:1" x14ac:dyDescent="0.25">
      <c r="A2084" t="s">
        <v>69</v>
      </c>
    </row>
    <row r="2085" spans="1:1" x14ac:dyDescent="0.25">
      <c r="A2085" t="s">
        <v>17</v>
      </c>
    </row>
    <row r="2086" spans="1:1" x14ac:dyDescent="0.25">
      <c r="A2086" t="e">
        <f>- Lugar: Zimão</f>
        <v>#NAME?</v>
      </c>
    </row>
    <row r="2087" spans="1:1" x14ac:dyDescent="0.25">
      <c r="A2087" t="e">
        <f>- Freguesia: Telões</f>
        <v>#NAME?</v>
      </c>
    </row>
    <row r="2088" spans="1:1" x14ac:dyDescent="0.25">
      <c r="A2088" t="e">
        <f>- Concelho: Vila Pouca de Aguiar</f>
        <v>#NAME?</v>
      </c>
    </row>
    <row r="2089" spans="1:1" x14ac:dyDescent="0.25">
      <c r="A2089" t="e">
        <f>- Distrito: Vila Real</f>
        <v>#NAME?</v>
      </c>
    </row>
    <row r="2090" spans="1:1" x14ac:dyDescent="0.25">
      <c r="A2090" t="s">
        <v>713</v>
      </c>
    </row>
    <row r="2091" spans="1:1" x14ac:dyDescent="0.25">
      <c r="A2091" t="s">
        <v>714</v>
      </c>
    </row>
    <row r="2092" spans="1:1" x14ac:dyDescent="0.25">
      <c r="A2092" t="s">
        <v>446</v>
      </c>
    </row>
    <row r="2093" spans="1:1" x14ac:dyDescent="0.25">
      <c r="A2093" t="s">
        <v>55</v>
      </c>
    </row>
    <row r="2094" spans="1:1" x14ac:dyDescent="0.25">
      <c r="A2094" t="s">
        <v>56</v>
      </c>
    </row>
    <row r="2095" spans="1:1" x14ac:dyDescent="0.25">
      <c r="A2095" t="s">
        <v>44</v>
      </c>
    </row>
    <row r="2096" spans="1:1" x14ac:dyDescent="0.25">
      <c r="A2096" t="s">
        <v>57</v>
      </c>
    </row>
    <row r="2097" spans="1:1" x14ac:dyDescent="0.25">
      <c r="A2097" t="s">
        <v>131</v>
      </c>
    </row>
    <row r="2098" spans="1:1" x14ac:dyDescent="0.25">
      <c r="A2098" t="s">
        <v>47</v>
      </c>
    </row>
    <row r="2099" spans="1:1" x14ac:dyDescent="0.25">
      <c r="A2099" t="s">
        <v>674</v>
      </c>
    </row>
    <row r="2100" spans="1:1" x14ac:dyDescent="0.25">
      <c r="A2100" t="s">
        <v>715</v>
      </c>
    </row>
    <row r="2101" spans="1:1" x14ac:dyDescent="0.25">
      <c r="A2101" t="s">
        <v>716</v>
      </c>
    </row>
    <row r="2102" spans="1:1" x14ac:dyDescent="0.25">
      <c r="A2102" t="s">
        <v>69</v>
      </c>
    </row>
    <row r="2103" spans="1:1" x14ac:dyDescent="0.25">
      <c r="A2103" t="s">
        <v>17</v>
      </c>
    </row>
    <row r="2104" spans="1:1" x14ac:dyDescent="0.25">
      <c r="A2104" t="e">
        <f>- Lugar: Zimão</f>
        <v>#NAME?</v>
      </c>
    </row>
    <row r="2105" spans="1:1" x14ac:dyDescent="0.25">
      <c r="A2105" t="e">
        <f>- Freguesia: Telões</f>
        <v>#NAME?</v>
      </c>
    </row>
    <row r="2106" spans="1:1" x14ac:dyDescent="0.25">
      <c r="A2106" t="e">
        <f>- Concelho: Vila Pouca de Aguiar</f>
        <v>#NAME?</v>
      </c>
    </row>
    <row r="2107" spans="1:1" x14ac:dyDescent="0.25">
      <c r="A2107" t="e">
        <f>- Distrito: Vila Real</f>
        <v>#NAME?</v>
      </c>
    </row>
    <row r="2108" spans="1:1" x14ac:dyDescent="0.25">
      <c r="A2108" t="s">
        <v>717</v>
      </c>
    </row>
    <row r="2109" spans="1:1" x14ac:dyDescent="0.25">
      <c r="A2109" t="s">
        <v>718</v>
      </c>
    </row>
    <row r="2110" spans="1:1" x14ac:dyDescent="0.25">
      <c r="A2110" t="s">
        <v>203</v>
      </c>
    </row>
    <row r="2111" spans="1:1" x14ac:dyDescent="0.25">
      <c r="A2111" t="s">
        <v>55</v>
      </c>
    </row>
    <row r="2112" spans="1:1" x14ac:dyDescent="0.25">
      <c r="A2112" t="s">
        <v>73</v>
      </c>
    </row>
    <row r="2113" spans="1:1" x14ac:dyDescent="0.25">
      <c r="A2113" t="s">
        <v>44</v>
      </c>
    </row>
    <row r="2114" spans="1:1" x14ac:dyDescent="0.25">
      <c r="A2114" t="s">
        <v>57</v>
      </c>
    </row>
    <row r="2115" spans="1:1" x14ac:dyDescent="0.25">
      <c r="A2115" t="s">
        <v>46</v>
      </c>
    </row>
    <row r="2116" spans="1:1" x14ac:dyDescent="0.25">
      <c r="A2116" t="s">
        <v>47</v>
      </c>
    </row>
    <row r="2117" spans="1:1" x14ac:dyDescent="0.25">
      <c r="A2117" t="s">
        <v>674</v>
      </c>
    </row>
    <row r="2118" spans="1:1" x14ac:dyDescent="0.25">
      <c r="A2118" t="s">
        <v>719</v>
      </c>
    </row>
    <row r="2119" spans="1:1" x14ac:dyDescent="0.25">
      <c r="A2119" t="s">
        <v>720</v>
      </c>
    </row>
    <row r="2120" spans="1:1" x14ac:dyDescent="0.25">
      <c r="A2120" t="s">
        <v>69</v>
      </c>
    </row>
    <row r="2121" spans="1:1" x14ac:dyDescent="0.25">
      <c r="A2121" t="s">
        <v>17</v>
      </c>
    </row>
    <row r="2122" spans="1:1" x14ac:dyDescent="0.25">
      <c r="A2122" t="e">
        <f>- Lugar: Guilhado</f>
        <v>#NAME?</v>
      </c>
    </row>
    <row r="2123" spans="1:1" x14ac:dyDescent="0.25">
      <c r="A2123" t="e">
        <f>- Freguesia: Vila Pouca de Aguiar</f>
        <v>#NAME?</v>
      </c>
    </row>
    <row r="2124" spans="1:1" x14ac:dyDescent="0.25">
      <c r="A2124" t="e">
        <f>- Concelho: Vila Pouca de Aguiar</f>
        <v>#NAME?</v>
      </c>
    </row>
    <row r="2125" spans="1:1" x14ac:dyDescent="0.25">
      <c r="A2125" t="e">
        <f>- Distrito: Viseu</f>
        <v>#NAME?</v>
      </c>
    </row>
    <row r="2126" spans="1:1" x14ac:dyDescent="0.25">
      <c r="A2126" t="s">
        <v>721</v>
      </c>
    </row>
    <row r="2127" spans="1:1" x14ac:dyDescent="0.25">
      <c r="A2127" t="s">
        <v>722</v>
      </c>
    </row>
    <row r="2128" spans="1:1" x14ac:dyDescent="0.25">
      <c r="A2128" t="s">
        <v>723</v>
      </c>
    </row>
    <row r="2129" spans="1:1" x14ac:dyDescent="0.25">
      <c r="A2129" t="s">
        <v>55</v>
      </c>
    </row>
    <row r="2130" spans="1:1" x14ac:dyDescent="0.25">
      <c r="A2130" t="s">
        <v>56</v>
      </c>
    </row>
    <row r="2131" spans="1:1" x14ac:dyDescent="0.25">
      <c r="A2131" t="s">
        <v>44</v>
      </c>
    </row>
    <row r="2132" spans="1:1" x14ac:dyDescent="0.25">
      <c r="A2132" t="s">
        <v>57</v>
      </c>
    </row>
    <row r="2133" spans="1:1" x14ac:dyDescent="0.25">
      <c r="A2133" t="s">
        <v>131</v>
      </c>
    </row>
    <row r="2134" spans="1:1" x14ac:dyDescent="0.25">
      <c r="A2134" t="s">
        <v>47</v>
      </c>
    </row>
    <row r="2135" spans="1:1" x14ac:dyDescent="0.25">
      <c r="A2135" t="s">
        <v>674</v>
      </c>
    </row>
    <row r="2136" spans="1:1" x14ac:dyDescent="0.25">
      <c r="A2136" t="s">
        <v>724</v>
      </c>
    </row>
    <row r="2137" spans="1:1" x14ac:dyDescent="0.25">
      <c r="A2137" t="s">
        <v>725</v>
      </c>
    </row>
    <row r="2138" spans="1:1" x14ac:dyDescent="0.25">
      <c r="A2138" t="s">
        <v>69</v>
      </c>
    </row>
    <row r="2139" spans="1:1" x14ac:dyDescent="0.25">
      <c r="A2139" t="s">
        <v>17</v>
      </c>
    </row>
    <row r="2140" spans="1:1" x14ac:dyDescent="0.25">
      <c r="A2140" t="e">
        <f>- Lugar: Lameira da Campa</f>
        <v>#NAME?</v>
      </c>
    </row>
    <row r="2141" spans="1:1" x14ac:dyDescent="0.25">
      <c r="A2141" t="e">
        <f>- Freguesia: Vreia de Jales</f>
        <v>#NAME?</v>
      </c>
    </row>
    <row r="2142" spans="1:1" x14ac:dyDescent="0.25">
      <c r="A2142" t="e">
        <f>- Concelho: Vila Pouca de Aguiar</f>
        <v>#NAME?</v>
      </c>
    </row>
    <row r="2143" spans="1:1" x14ac:dyDescent="0.25">
      <c r="A2143" t="e">
        <f>- Distrito: Vila Real</f>
        <v>#NAME?</v>
      </c>
    </row>
    <row r="2144" spans="1:1" x14ac:dyDescent="0.25">
      <c r="A2144" t="s">
        <v>726</v>
      </c>
    </row>
    <row r="2145" spans="1:1" x14ac:dyDescent="0.25">
      <c r="A2145" t="s">
        <v>727</v>
      </c>
    </row>
    <row r="2146" spans="1:1" x14ac:dyDescent="0.25">
      <c r="A2146" t="s">
        <v>728</v>
      </c>
    </row>
    <row r="2147" spans="1:1" x14ac:dyDescent="0.25">
      <c r="A2147" t="s">
        <v>112</v>
      </c>
    </row>
    <row r="2148" spans="1:1" x14ac:dyDescent="0.25">
      <c r="A2148" t="s">
        <v>120</v>
      </c>
    </row>
    <row r="2149" spans="1:1" x14ac:dyDescent="0.25">
      <c r="A2149" t="s">
        <v>44</v>
      </c>
    </row>
    <row r="2150" spans="1:1" x14ac:dyDescent="0.25">
      <c r="A2150" t="s">
        <v>66</v>
      </c>
    </row>
    <row r="2151" spans="1:1" x14ac:dyDescent="0.25">
      <c r="A2151" t="s">
        <v>46</v>
      </c>
    </row>
    <row r="2152" spans="1:1" x14ac:dyDescent="0.25">
      <c r="A2152" t="s">
        <v>47</v>
      </c>
    </row>
    <row r="2153" spans="1:1" x14ac:dyDescent="0.25">
      <c r="A2153" t="s">
        <v>674</v>
      </c>
    </row>
    <row r="2154" spans="1:1" x14ac:dyDescent="0.25">
      <c r="A2154" t="s">
        <v>729</v>
      </c>
    </row>
    <row r="2155" spans="1:1" x14ac:dyDescent="0.25">
      <c r="A2155" t="s">
        <v>730</v>
      </c>
    </row>
    <row r="2156" spans="1:1" x14ac:dyDescent="0.25">
      <c r="A2156" t="s">
        <v>731</v>
      </c>
    </row>
    <row r="2157" spans="1:1" x14ac:dyDescent="0.25">
      <c r="A2157" t="s">
        <v>17</v>
      </c>
    </row>
    <row r="2158" spans="1:1" x14ac:dyDescent="0.25">
      <c r="A2158" t="s">
        <v>116</v>
      </c>
    </row>
    <row r="2159" spans="1:1" x14ac:dyDescent="0.25">
      <c r="A2159" t="e">
        <f>- Freguesia: Mairos</f>
        <v>#NAME?</v>
      </c>
    </row>
    <row r="2160" spans="1:1" x14ac:dyDescent="0.25">
      <c r="A2160" t="e">
        <f>- Concelho: Chaves</f>
        <v>#NAME?</v>
      </c>
    </row>
    <row r="2161" spans="1:1" x14ac:dyDescent="0.25">
      <c r="A2161" t="e">
        <f>- Distrito: Vila Real</f>
        <v>#NAME?</v>
      </c>
    </row>
    <row r="2162" spans="1:1" x14ac:dyDescent="0.25">
      <c r="A2162" t="s">
        <v>732</v>
      </c>
    </row>
    <row r="2163" spans="1:1" x14ac:dyDescent="0.25">
      <c r="A2163" t="s">
        <v>733</v>
      </c>
    </row>
    <row r="2164" spans="1:1" x14ac:dyDescent="0.25">
      <c r="A2164" t="s">
        <v>734</v>
      </c>
    </row>
    <row r="2165" spans="1:1" x14ac:dyDescent="0.25">
      <c r="A2165" t="s">
        <v>84</v>
      </c>
    </row>
    <row r="2166" spans="1:1" x14ac:dyDescent="0.25">
      <c r="A2166" t="s">
        <v>268</v>
      </c>
    </row>
    <row r="2167" spans="1:1" x14ac:dyDescent="0.25">
      <c r="A2167" t="s">
        <v>44</v>
      </c>
    </row>
    <row r="2168" spans="1:1" x14ac:dyDescent="0.25">
      <c r="A2168" t="s">
        <v>66</v>
      </c>
    </row>
    <row r="2169" spans="1:1" x14ac:dyDescent="0.25">
      <c r="A2169" t="s">
        <v>167</v>
      </c>
    </row>
    <row r="2170" spans="1:1" x14ac:dyDescent="0.25">
      <c r="A2170" t="s">
        <v>235</v>
      </c>
    </row>
    <row r="2171" spans="1:1" x14ac:dyDescent="0.25">
      <c r="A2171" t="s">
        <v>735</v>
      </c>
    </row>
    <row r="2172" spans="1:1" x14ac:dyDescent="0.25">
      <c r="A2172" t="s">
        <v>736</v>
      </c>
    </row>
    <row r="2173" spans="1:1" x14ac:dyDescent="0.25">
      <c r="A2173" t="s">
        <v>737</v>
      </c>
    </row>
    <row r="2174" spans="1:1" x14ac:dyDescent="0.25">
      <c r="A2174" t="s">
        <v>69</v>
      </c>
    </row>
    <row r="2175" spans="1:1" x14ac:dyDescent="0.25">
      <c r="A2175" t="s">
        <v>17</v>
      </c>
    </row>
    <row r="2176" spans="1:1" x14ac:dyDescent="0.25">
      <c r="A2176" t="e">
        <f>- Lugar: Noval</f>
        <v>#NAME?</v>
      </c>
    </row>
    <row r="2177" spans="1:1" x14ac:dyDescent="0.25">
      <c r="A2177" t="e">
        <f>- Freguesia: Soutelo</f>
        <v>#NAME?</v>
      </c>
    </row>
    <row r="2178" spans="1:1" x14ac:dyDescent="0.25">
      <c r="A2178" t="e">
        <f>- Concelho: Chaves</f>
        <v>#NAME?</v>
      </c>
    </row>
    <row r="2179" spans="1:1" x14ac:dyDescent="0.25">
      <c r="A2179" t="e">
        <f>- Distrito: Vila Real</f>
        <v>#NAME?</v>
      </c>
    </row>
    <row r="2180" spans="1:1" x14ac:dyDescent="0.25">
      <c r="A2180" t="s">
        <v>738</v>
      </c>
    </row>
    <row r="2181" spans="1:1" x14ac:dyDescent="0.25">
      <c r="A2181" t="s">
        <v>739</v>
      </c>
    </row>
    <row r="2182" spans="1:1" x14ac:dyDescent="0.25">
      <c r="A2182" t="s">
        <v>309</v>
      </c>
    </row>
    <row r="2183" spans="1:1" x14ac:dyDescent="0.25">
      <c r="A2183" t="s">
        <v>112</v>
      </c>
    </row>
    <row r="2184" spans="1:1" x14ac:dyDescent="0.25">
      <c r="A2184" t="s">
        <v>120</v>
      </c>
    </row>
    <row r="2185" spans="1:1" x14ac:dyDescent="0.25">
      <c r="A2185" t="s">
        <v>44</v>
      </c>
    </row>
    <row r="2186" spans="1:1" x14ac:dyDescent="0.25">
      <c r="A2186" t="s">
        <v>66</v>
      </c>
    </row>
    <row r="2187" spans="1:1" x14ac:dyDescent="0.25">
      <c r="A2187" t="s">
        <v>46</v>
      </c>
    </row>
    <row r="2188" spans="1:1" x14ac:dyDescent="0.25">
      <c r="A2188" t="s">
        <v>47</v>
      </c>
    </row>
    <row r="2189" spans="1:1" x14ac:dyDescent="0.25">
      <c r="A2189" t="s">
        <v>735</v>
      </c>
    </row>
    <row r="2190" spans="1:1" x14ac:dyDescent="0.25">
      <c r="A2190" t="s">
        <v>740</v>
      </c>
    </row>
    <row r="2191" spans="1:1" x14ac:dyDescent="0.25">
      <c r="A2191" t="s">
        <v>741</v>
      </c>
    </row>
    <row r="2192" spans="1:1" x14ac:dyDescent="0.25">
      <c r="A2192" t="s">
        <v>69</v>
      </c>
    </row>
    <row r="2193" spans="1:1" x14ac:dyDescent="0.25">
      <c r="A2193" t="s">
        <v>17</v>
      </c>
    </row>
    <row r="2194" spans="1:1" x14ac:dyDescent="0.25">
      <c r="A2194" t="s">
        <v>116</v>
      </c>
    </row>
    <row r="2195" spans="1:1" x14ac:dyDescent="0.25">
      <c r="A2195" t="e">
        <f>- Freguesia: Outeiro Seco</f>
        <v>#NAME?</v>
      </c>
    </row>
    <row r="2196" spans="1:1" x14ac:dyDescent="0.25">
      <c r="A2196" t="e">
        <f>- Concelho: Chaves</f>
        <v>#NAME?</v>
      </c>
    </row>
    <row r="2197" spans="1:1" x14ac:dyDescent="0.25">
      <c r="A2197" t="e">
        <f>- Distrito: Vila Real</f>
        <v>#NAME?</v>
      </c>
    </row>
    <row r="2198" spans="1:1" x14ac:dyDescent="0.25">
      <c r="A2198" t="s">
        <v>742</v>
      </c>
    </row>
    <row r="2199" spans="1:1" x14ac:dyDescent="0.25">
      <c r="A2199" t="s">
        <v>743</v>
      </c>
    </row>
    <row r="2200" spans="1:1" x14ac:dyDescent="0.25">
      <c r="A2200" t="s">
        <v>744</v>
      </c>
    </row>
    <row r="2201" spans="1:1" x14ac:dyDescent="0.25">
      <c r="A2201" t="s">
        <v>64</v>
      </c>
    </row>
    <row r="2202" spans="1:1" x14ac:dyDescent="0.25">
      <c r="A2202" t="s">
        <v>65</v>
      </c>
    </row>
    <row r="2203" spans="1:1" x14ac:dyDescent="0.25">
      <c r="A2203" t="s">
        <v>44</v>
      </c>
    </row>
    <row r="2204" spans="1:1" x14ac:dyDescent="0.25">
      <c r="A2204" t="s">
        <v>66</v>
      </c>
    </row>
    <row r="2205" spans="1:1" x14ac:dyDescent="0.25">
      <c r="A2205" t="s">
        <v>46</v>
      </c>
    </row>
    <row r="2206" spans="1:1" x14ac:dyDescent="0.25">
      <c r="A2206" t="s">
        <v>47</v>
      </c>
    </row>
    <row r="2207" spans="1:1" x14ac:dyDescent="0.25">
      <c r="A2207" t="s">
        <v>735</v>
      </c>
    </row>
    <row r="2208" spans="1:1" x14ac:dyDescent="0.25">
      <c r="A2208" t="s">
        <v>745</v>
      </c>
    </row>
    <row r="2209" spans="1:1" x14ac:dyDescent="0.25">
      <c r="A2209" t="s">
        <v>746</v>
      </c>
    </row>
    <row r="2210" spans="1:1" x14ac:dyDescent="0.25">
      <c r="A2210" t="s">
        <v>69</v>
      </c>
    </row>
    <row r="2211" spans="1:1" x14ac:dyDescent="0.25">
      <c r="A2211" t="s">
        <v>17</v>
      </c>
    </row>
    <row r="2212" spans="1:1" x14ac:dyDescent="0.25">
      <c r="A2212" t="e">
        <f>- Lugar: Campo Redondo</f>
        <v>#NAME?</v>
      </c>
    </row>
    <row r="2213" spans="1:1" x14ac:dyDescent="0.25">
      <c r="A2213" t="e">
        <f>- Freguesia: Lama de Arcos</f>
        <v>#NAME?</v>
      </c>
    </row>
    <row r="2214" spans="1:1" x14ac:dyDescent="0.25">
      <c r="A2214" t="e">
        <f>- Concelho: Chaves</f>
        <v>#NAME?</v>
      </c>
    </row>
    <row r="2215" spans="1:1" x14ac:dyDescent="0.25">
      <c r="A2215" t="e">
        <f>- Distrito: Vila Real</f>
        <v>#NAME?</v>
      </c>
    </row>
    <row r="2216" spans="1:1" x14ac:dyDescent="0.25">
      <c r="A2216" t="s">
        <v>747</v>
      </c>
    </row>
    <row r="2217" spans="1:1" x14ac:dyDescent="0.25">
      <c r="A2217" t="s">
        <v>748</v>
      </c>
    </row>
    <row r="2218" spans="1:1" x14ac:dyDescent="0.25">
      <c r="A2218" t="s">
        <v>749</v>
      </c>
    </row>
    <row r="2219" spans="1:1" x14ac:dyDescent="0.25">
      <c r="A2219" t="s">
        <v>55</v>
      </c>
    </row>
    <row r="2220" spans="1:1" x14ac:dyDescent="0.25">
      <c r="A2220" t="s">
        <v>56</v>
      </c>
    </row>
    <row r="2221" spans="1:1" x14ac:dyDescent="0.25">
      <c r="A2221" t="s">
        <v>44</v>
      </c>
    </row>
    <row r="2222" spans="1:1" x14ac:dyDescent="0.25">
      <c r="A2222" t="s">
        <v>222</v>
      </c>
    </row>
    <row r="2223" spans="1:1" x14ac:dyDescent="0.25">
      <c r="A2223" t="s">
        <v>77</v>
      </c>
    </row>
    <row r="2224" spans="1:1" x14ac:dyDescent="0.25">
      <c r="A2224" t="s">
        <v>47</v>
      </c>
    </row>
    <row r="2225" spans="1:1" x14ac:dyDescent="0.25">
      <c r="A2225" t="s">
        <v>735</v>
      </c>
    </row>
    <row r="2226" spans="1:1" x14ac:dyDescent="0.25">
      <c r="A2226" t="s">
        <v>750</v>
      </c>
    </row>
    <row r="2227" spans="1:1" x14ac:dyDescent="0.25">
      <c r="A2227" t="s">
        <v>751</v>
      </c>
    </row>
    <row r="2228" spans="1:1" x14ac:dyDescent="0.25">
      <c r="A2228" t="s">
        <v>69</v>
      </c>
    </row>
    <row r="2229" spans="1:1" x14ac:dyDescent="0.25">
      <c r="A2229" t="s">
        <v>17</v>
      </c>
    </row>
    <row r="2230" spans="1:1" x14ac:dyDescent="0.25">
      <c r="A2230" t="s">
        <v>116</v>
      </c>
    </row>
    <row r="2231" spans="1:1" x14ac:dyDescent="0.25">
      <c r="A2231" t="e">
        <f>- Freguesia: Faiões</f>
        <v>#NAME?</v>
      </c>
    </row>
    <row r="2232" spans="1:1" x14ac:dyDescent="0.25">
      <c r="A2232" t="e">
        <f>- Concelho: Chaves</f>
        <v>#NAME?</v>
      </c>
    </row>
    <row r="2233" spans="1:1" x14ac:dyDescent="0.25">
      <c r="A2233" t="e">
        <f>- Distrito: Vila Real</f>
        <v>#NAME?</v>
      </c>
    </row>
    <row r="2234" spans="1:1" x14ac:dyDescent="0.25">
      <c r="A2234" t="s">
        <v>752</v>
      </c>
    </row>
    <row r="2235" spans="1:1" x14ac:dyDescent="0.25">
      <c r="A2235" t="s">
        <v>753</v>
      </c>
    </row>
    <row r="2236" spans="1:1" x14ac:dyDescent="0.25">
      <c r="A2236" t="s">
        <v>754</v>
      </c>
    </row>
    <row r="2237" spans="1:1" x14ac:dyDescent="0.25">
      <c r="A2237" t="s">
        <v>221</v>
      </c>
    </row>
    <row r="2238" spans="1:1" x14ac:dyDescent="0.25">
      <c r="A2238" t="s">
        <v>73</v>
      </c>
    </row>
    <row r="2239" spans="1:1" x14ac:dyDescent="0.25">
      <c r="A2239" t="s">
        <v>44</v>
      </c>
    </row>
    <row r="2240" spans="1:1" x14ac:dyDescent="0.25">
      <c r="A2240" t="s">
        <v>222</v>
      </c>
    </row>
    <row r="2241" spans="1:1" x14ac:dyDescent="0.25">
      <c r="A2241" t="s">
        <v>46</v>
      </c>
    </row>
    <row r="2242" spans="1:1" x14ac:dyDescent="0.25">
      <c r="A2242" t="s">
        <v>47</v>
      </c>
    </row>
    <row r="2243" spans="1:1" x14ac:dyDescent="0.25">
      <c r="A2243" t="s">
        <v>735</v>
      </c>
    </row>
    <row r="2244" spans="1:1" x14ac:dyDescent="0.25">
      <c r="A2244" t="s">
        <v>755</v>
      </c>
    </row>
    <row r="2245" spans="1:1" x14ac:dyDescent="0.25">
      <c r="A2245" t="s">
        <v>756</v>
      </c>
    </row>
    <row r="2246" spans="1:1" x14ac:dyDescent="0.25">
      <c r="A2246" t="s">
        <v>757</v>
      </c>
    </row>
    <row r="2247" spans="1:1" x14ac:dyDescent="0.25">
      <c r="A2247" t="s">
        <v>17</v>
      </c>
    </row>
    <row r="2248" spans="1:1" x14ac:dyDescent="0.25">
      <c r="A2248" t="e">
        <f>- Lugar: Praça Camões</f>
        <v>#NAME?</v>
      </c>
    </row>
    <row r="2249" spans="1:1" x14ac:dyDescent="0.25">
      <c r="A2249" t="e">
        <f>- Freguesia: Santa Maria Maior</f>
        <v>#NAME?</v>
      </c>
    </row>
    <row r="2250" spans="1:1" x14ac:dyDescent="0.25">
      <c r="A2250" t="e">
        <f>- Concelho: Chaves</f>
        <v>#NAME?</v>
      </c>
    </row>
    <row r="2251" spans="1:1" x14ac:dyDescent="0.25">
      <c r="A2251" t="e">
        <f>- Distrito: Vila Real</f>
        <v>#NAME?</v>
      </c>
    </row>
    <row r="2252" spans="1:1" x14ac:dyDescent="0.25">
      <c r="A2252" t="s">
        <v>758</v>
      </c>
    </row>
    <row r="2253" spans="1:1" x14ac:dyDescent="0.25">
      <c r="A2253" t="s">
        <v>759</v>
      </c>
    </row>
    <row r="2254" spans="1:1" x14ac:dyDescent="0.25">
      <c r="A2254" t="s">
        <v>760</v>
      </c>
    </row>
    <row r="2255" spans="1:1" x14ac:dyDescent="0.25">
      <c r="A2255" t="s">
        <v>112</v>
      </c>
    </row>
    <row r="2256" spans="1:1" x14ac:dyDescent="0.25">
      <c r="A2256" t="s">
        <v>73</v>
      </c>
    </row>
    <row r="2257" spans="1:1" x14ac:dyDescent="0.25">
      <c r="A2257" t="s">
        <v>44</v>
      </c>
    </row>
    <row r="2258" spans="1:1" x14ac:dyDescent="0.25">
      <c r="A2258" t="s">
        <v>222</v>
      </c>
    </row>
    <row r="2259" spans="1:1" x14ac:dyDescent="0.25">
      <c r="A2259" t="s">
        <v>77</v>
      </c>
    </row>
    <row r="2260" spans="1:1" x14ac:dyDescent="0.25">
      <c r="A2260" t="s">
        <v>93</v>
      </c>
    </row>
    <row r="2261" spans="1:1" x14ac:dyDescent="0.25">
      <c r="A2261" t="s">
        <v>735</v>
      </c>
    </row>
    <row r="2262" spans="1:1" x14ac:dyDescent="0.25">
      <c r="A2262" t="s">
        <v>761</v>
      </c>
    </row>
    <row r="2263" spans="1:1" x14ac:dyDescent="0.25">
      <c r="A2263" t="s">
        <v>762</v>
      </c>
    </row>
    <row r="2264" spans="1:1" x14ac:dyDescent="0.25">
      <c r="A2264" t="s">
        <v>763</v>
      </c>
    </row>
    <row r="2265" spans="1:1" x14ac:dyDescent="0.25">
      <c r="A2265" t="s">
        <v>17</v>
      </c>
    </row>
    <row r="2266" spans="1:1" x14ac:dyDescent="0.25">
      <c r="A2266" t="s">
        <v>116</v>
      </c>
    </row>
    <row r="2267" spans="1:1" x14ac:dyDescent="0.25">
      <c r="A2267" t="e">
        <f>- Freguesia: Mairos</f>
        <v>#NAME?</v>
      </c>
    </row>
    <row r="2268" spans="1:1" x14ac:dyDescent="0.25">
      <c r="A2268" t="e">
        <f>- Concelho: Chaves</f>
        <v>#NAME?</v>
      </c>
    </row>
    <row r="2269" spans="1:1" x14ac:dyDescent="0.25">
      <c r="A2269" t="e">
        <f>- Distrito: Vila Real</f>
        <v>#NAME?</v>
      </c>
    </row>
    <row r="2270" spans="1:1" x14ac:dyDescent="0.25">
      <c r="A2270" t="s">
        <v>764</v>
      </c>
    </row>
    <row r="2271" spans="1:1" x14ac:dyDescent="0.25">
      <c r="A2271" t="s">
        <v>765</v>
      </c>
    </row>
    <row r="2272" spans="1:1" x14ac:dyDescent="0.25">
      <c r="A2272" t="s">
        <v>54</v>
      </c>
    </row>
    <row r="2273" spans="1:1" x14ac:dyDescent="0.25">
      <c r="A2273" t="s">
        <v>112</v>
      </c>
    </row>
    <row r="2274" spans="1:1" x14ac:dyDescent="0.25">
      <c r="A2274" t="s">
        <v>268</v>
      </c>
    </row>
    <row r="2275" spans="1:1" x14ac:dyDescent="0.25">
      <c r="A2275" t="s">
        <v>44</v>
      </c>
    </row>
    <row r="2276" spans="1:1" x14ac:dyDescent="0.25">
      <c r="A2276" t="s">
        <v>66</v>
      </c>
    </row>
    <row r="2277" spans="1:1" x14ac:dyDescent="0.25">
      <c r="A2277" t="s">
        <v>46</v>
      </c>
    </row>
    <row r="2278" spans="1:1" x14ac:dyDescent="0.25">
      <c r="A2278" t="s">
        <v>235</v>
      </c>
    </row>
    <row r="2279" spans="1:1" x14ac:dyDescent="0.25">
      <c r="A2279" t="s">
        <v>735</v>
      </c>
    </row>
    <row r="2280" spans="1:1" x14ac:dyDescent="0.25">
      <c r="A2280" t="s">
        <v>766</v>
      </c>
    </row>
    <row r="2281" spans="1:1" x14ac:dyDescent="0.25">
      <c r="A2281" t="s">
        <v>767</v>
      </c>
    </row>
    <row r="2282" spans="1:1" x14ac:dyDescent="0.25">
      <c r="A2282" t="s">
        <v>69</v>
      </c>
    </row>
    <row r="2283" spans="1:1" x14ac:dyDescent="0.25">
      <c r="A2283" t="s">
        <v>17</v>
      </c>
    </row>
    <row r="2284" spans="1:1" x14ac:dyDescent="0.25">
      <c r="A2284" t="s">
        <v>116</v>
      </c>
    </row>
    <row r="2285" spans="1:1" x14ac:dyDescent="0.25">
      <c r="A2285" t="e">
        <f>- Freguesia: Oucidres</f>
        <v>#NAME?</v>
      </c>
    </row>
    <row r="2286" spans="1:1" x14ac:dyDescent="0.25">
      <c r="A2286" t="e">
        <f>- Concelho: Chaves</f>
        <v>#NAME?</v>
      </c>
    </row>
    <row r="2287" spans="1:1" x14ac:dyDescent="0.25">
      <c r="A2287" t="e">
        <f>- Distrito: Vila Real</f>
        <v>#NAME?</v>
      </c>
    </row>
    <row r="2288" spans="1:1" x14ac:dyDescent="0.25">
      <c r="A2288" t="s">
        <v>768</v>
      </c>
    </row>
    <row r="2289" spans="1:1" x14ac:dyDescent="0.25">
      <c r="A2289" t="s">
        <v>769</v>
      </c>
    </row>
    <row r="2290" spans="1:1" x14ac:dyDescent="0.25">
      <c r="A2290" t="s">
        <v>770</v>
      </c>
    </row>
    <row r="2291" spans="1:1" x14ac:dyDescent="0.25">
      <c r="A2291" t="s">
        <v>55</v>
      </c>
    </row>
    <row r="2292" spans="1:1" x14ac:dyDescent="0.25">
      <c r="A2292" t="s">
        <v>268</v>
      </c>
    </row>
    <row r="2293" spans="1:1" x14ac:dyDescent="0.25">
      <c r="A2293" t="s">
        <v>44</v>
      </c>
    </row>
    <row r="2294" spans="1:1" x14ac:dyDescent="0.25">
      <c r="A2294" t="s">
        <v>222</v>
      </c>
    </row>
    <row r="2295" spans="1:1" x14ac:dyDescent="0.25">
      <c r="A2295" t="s">
        <v>167</v>
      </c>
    </row>
    <row r="2296" spans="1:1" x14ac:dyDescent="0.25">
      <c r="A2296" t="s">
        <v>235</v>
      </c>
    </row>
    <row r="2297" spans="1:1" x14ac:dyDescent="0.25">
      <c r="A2297" t="s">
        <v>735</v>
      </c>
    </row>
    <row r="2298" spans="1:1" x14ac:dyDescent="0.25">
      <c r="A2298" t="s">
        <v>771</v>
      </c>
    </row>
    <row r="2299" spans="1:1" x14ac:dyDescent="0.25">
      <c r="A2299" t="s">
        <v>772</v>
      </c>
    </row>
    <row r="2300" spans="1:1" x14ac:dyDescent="0.25">
      <c r="A2300" t="s">
        <v>773</v>
      </c>
    </row>
    <row r="2301" spans="1:1" x14ac:dyDescent="0.25">
      <c r="A2301" t="s">
        <v>17</v>
      </c>
    </row>
    <row r="2302" spans="1:1" x14ac:dyDescent="0.25">
      <c r="A2302" t="s">
        <v>116</v>
      </c>
    </row>
    <row r="2303" spans="1:1" x14ac:dyDescent="0.25">
      <c r="A2303" t="e">
        <f>- Freguesia: Bobadela</f>
        <v>#NAME?</v>
      </c>
    </row>
    <row r="2304" spans="1:1" x14ac:dyDescent="0.25">
      <c r="A2304" t="e">
        <f>- Concelho: Chaves</f>
        <v>#NAME?</v>
      </c>
    </row>
    <row r="2305" spans="1:1" x14ac:dyDescent="0.25">
      <c r="A2305" t="e">
        <f>- Distrito: Vila Real</f>
        <v>#NAME?</v>
      </c>
    </row>
    <row r="2306" spans="1:1" x14ac:dyDescent="0.25">
      <c r="A2306" t="s">
        <v>774</v>
      </c>
    </row>
    <row r="2307" spans="1:1" x14ac:dyDescent="0.25">
      <c r="A2307" t="s">
        <v>775</v>
      </c>
    </row>
    <row r="2308" spans="1:1" x14ac:dyDescent="0.25">
      <c r="A2308" t="s">
        <v>776</v>
      </c>
    </row>
    <row r="2309" spans="1:1" x14ac:dyDescent="0.25">
      <c r="A2309" t="s">
        <v>55</v>
      </c>
    </row>
    <row r="2310" spans="1:1" x14ac:dyDescent="0.25">
      <c r="A2310" t="s">
        <v>56</v>
      </c>
    </row>
    <row r="2311" spans="1:1" x14ac:dyDescent="0.25">
      <c r="A2311" t="s">
        <v>44</v>
      </c>
    </row>
    <row r="2312" spans="1:1" x14ac:dyDescent="0.25">
      <c r="A2312" t="s">
        <v>57</v>
      </c>
    </row>
    <row r="2313" spans="1:1" x14ac:dyDescent="0.25">
      <c r="A2313" t="s">
        <v>167</v>
      </c>
    </row>
    <row r="2314" spans="1:1" x14ac:dyDescent="0.25">
      <c r="A2314" t="s">
        <v>47</v>
      </c>
    </row>
    <row r="2315" spans="1:1" x14ac:dyDescent="0.25">
      <c r="A2315" t="s">
        <v>735</v>
      </c>
    </row>
    <row r="2316" spans="1:1" x14ac:dyDescent="0.25">
      <c r="A2316" t="s">
        <v>777</v>
      </c>
    </row>
    <row r="2317" spans="1:1" x14ac:dyDescent="0.25">
      <c r="A2317" t="s">
        <v>778</v>
      </c>
    </row>
    <row r="2318" spans="1:1" x14ac:dyDescent="0.25">
      <c r="A2318" t="s">
        <v>779</v>
      </c>
    </row>
    <row r="2319" spans="1:1" x14ac:dyDescent="0.25">
      <c r="A2319" t="s">
        <v>17</v>
      </c>
    </row>
    <row r="2320" spans="1:1" x14ac:dyDescent="0.25">
      <c r="A2320" t="s">
        <v>116</v>
      </c>
    </row>
    <row r="2321" spans="1:1" x14ac:dyDescent="0.25">
      <c r="A2321" t="e">
        <f>- Freguesia: Tronco</f>
        <v>#NAME?</v>
      </c>
    </row>
    <row r="2322" spans="1:1" x14ac:dyDescent="0.25">
      <c r="A2322" t="e">
        <f>- Concelho: Chaves</f>
        <v>#NAME?</v>
      </c>
    </row>
    <row r="2323" spans="1:1" x14ac:dyDescent="0.25">
      <c r="A2323" t="e">
        <f>- Distrito: Vila Real</f>
        <v>#NAME?</v>
      </c>
    </row>
    <row r="2324" spans="1:1" x14ac:dyDescent="0.25">
      <c r="A2324" t="s">
        <v>780</v>
      </c>
    </row>
    <row r="2325" spans="1:1" x14ac:dyDescent="0.25">
      <c r="A2325" t="s">
        <v>781</v>
      </c>
    </row>
    <row r="2326" spans="1:1" x14ac:dyDescent="0.25">
      <c r="A2326" t="s">
        <v>119</v>
      </c>
    </row>
    <row r="2327" spans="1:1" x14ac:dyDescent="0.25">
      <c r="A2327" t="s">
        <v>55</v>
      </c>
    </row>
    <row r="2328" spans="1:1" x14ac:dyDescent="0.25">
      <c r="A2328" t="s">
        <v>56</v>
      </c>
    </row>
    <row r="2329" spans="1:1" x14ac:dyDescent="0.25">
      <c r="A2329" t="s">
        <v>44</v>
      </c>
    </row>
    <row r="2330" spans="1:1" x14ac:dyDescent="0.25">
      <c r="A2330" t="s">
        <v>222</v>
      </c>
    </row>
    <row r="2331" spans="1:1" x14ac:dyDescent="0.25">
      <c r="A2331" t="s">
        <v>167</v>
      </c>
    </row>
    <row r="2332" spans="1:1" x14ac:dyDescent="0.25">
      <c r="A2332" t="s">
        <v>47</v>
      </c>
    </row>
    <row r="2333" spans="1:1" x14ac:dyDescent="0.25">
      <c r="A2333" t="s">
        <v>735</v>
      </c>
    </row>
    <row r="2334" spans="1:1" x14ac:dyDescent="0.25">
      <c r="A2334" t="s">
        <v>782</v>
      </c>
    </row>
    <row r="2335" spans="1:1" x14ac:dyDescent="0.25">
      <c r="A2335" t="s">
        <v>783</v>
      </c>
    </row>
    <row r="2336" spans="1:1" x14ac:dyDescent="0.25">
      <c r="A2336" t="s">
        <v>784</v>
      </c>
    </row>
    <row r="2337" spans="1:1" x14ac:dyDescent="0.25">
      <c r="A2337" t="s">
        <v>17</v>
      </c>
    </row>
    <row r="2338" spans="1:1" x14ac:dyDescent="0.25">
      <c r="A2338" t="e">
        <f>- Lugar: Parada</f>
        <v>#NAME?</v>
      </c>
    </row>
    <row r="2339" spans="1:1" x14ac:dyDescent="0.25">
      <c r="A2339" t="e">
        <f>- Freguesia: Sanfins</f>
        <v>#NAME?</v>
      </c>
    </row>
    <row r="2340" spans="1:1" x14ac:dyDescent="0.25">
      <c r="A2340" t="e">
        <f>- Concelho: Chaves</f>
        <v>#NAME?</v>
      </c>
    </row>
    <row r="2341" spans="1:1" x14ac:dyDescent="0.25">
      <c r="A2341" t="e">
        <f>- Distrito: Vila Real</f>
        <v>#NAME?</v>
      </c>
    </row>
    <row r="2342" spans="1:1" x14ac:dyDescent="0.25">
      <c r="A2342" t="s">
        <v>785</v>
      </c>
    </row>
    <row r="2343" spans="1:1" x14ac:dyDescent="0.25">
      <c r="A2343" t="s">
        <v>786</v>
      </c>
    </row>
    <row r="2344" spans="1:1" x14ac:dyDescent="0.25">
      <c r="A2344" t="s">
        <v>83</v>
      </c>
    </row>
    <row r="2345" spans="1:1" x14ac:dyDescent="0.25">
      <c r="A2345" t="s">
        <v>84</v>
      </c>
    </row>
    <row r="2346" spans="1:1" x14ac:dyDescent="0.25">
      <c r="A2346" t="s">
        <v>56</v>
      </c>
    </row>
    <row r="2347" spans="1:1" x14ac:dyDescent="0.25">
      <c r="A2347" t="s">
        <v>44</v>
      </c>
    </row>
    <row r="2348" spans="1:1" x14ac:dyDescent="0.25">
      <c r="A2348" t="s">
        <v>66</v>
      </c>
    </row>
    <row r="2349" spans="1:1" x14ac:dyDescent="0.25">
      <c r="A2349" t="s">
        <v>113</v>
      </c>
    </row>
    <row r="2350" spans="1:1" x14ac:dyDescent="0.25">
      <c r="A2350" t="s">
        <v>47</v>
      </c>
    </row>
    <row r="2351" spans="1:1" x14ac:dyDescent="0.25">
      <c r="A2351" t="s">
        <v>735</v>
      </c>
    </row>
    <row r="2352" spans="1:1" x14ac:dyDescent="0.25">
      <c r="A2352" t="s">
        <v>787</v>
      </c>
    </row>
    <row r="2353" spans="1:1" x14ac:dyDescent="0.25">
      <c r="A2353" t="s">
        <v>788</v>
      </c>
    </row>
    <row r="2354" spans="1:1" x14ac:dyDescent="0.25">
      <c r="A2354" t="s">
        <v>789</v>
      </c>
    </row>
    <row r="2355" spans="1:1" x14ac:dyDescent="0.25">
      <c r="A2355" t="s">
        <v>17</v>
      </c>
    </row>
    <row r="2356" spans="1:1" x14ac:dyDescent="0.25">
      <c r="A2356" t="e">
        <f>- Lugar: Ferreiros</f>
        <v>#NAME?</v>
      </c>
    </row>
    <row r="2357" spans="1:1" x14ac:dyDescent="0.25">
      <c r="A2357" t="e">
        <f>- Freguesia: Lebução</f>
        <v>#NAME?</v>
      </c>
    </row>
    <row r="2358" spans="1:1" x14ac:dyDescent="0.25">
      <c r="A2358" t="e">
        <f>- Concelho: Valpaços</f>
        <v>#NAME?</v>
      </c>
    </row>
    <row r="2359" spans="1:1" x14ac:dyDescent="0.25">
      <c r="A2359" t="e">
        <f>- Distrito: Vila Real</f>
        <v>#NAME?</v>
      </c>
    </row>
    <row r="2360" spans="1:1" x14ac:dyDescent="0.25">
      <c r="A2360" t="s">
        <v>790</v>
      </c>
    </row>
    <row r="2361" spans="1:1" x14ac:dyDescent="0.25">
      <c r="A2361" t="s">
        <v>791</v>
      </c>
    </row>
    <row r="2362" spans="1:1" x14ac:dyDescent="0.25">
      <c r="A2362" t="s">
        <v>792</v>
      </c>
    </row>
    <row r="2363" spans="1:1" x14ac:dyDescent="0.25">
      <c r="A2363" t="s">
        <v>76</v>
      </c>
    </row>
    <row r="2364" spans="1:1" x14ac:dyDescent="0.25">
      <c r="A2364" t="s">
        <v>120</v>
      </c>
    </row>
    <row r="2365" spans="1:1" x14ac:dyDescent="0.25">
      <c r="A2365" t="s">
        <v>44</v>
      </c>
    </row>
    <row r="2366" spans="1:1" x14ac:dyDescent="0.25">
      <c r="A2366" t="s">
        <v>66</v>
      </c>
    </row>
    <row r="2367" spans="1:1" x14ac:dyDescent="0.25">
      <c r="A2367" t="s">
        <v>77</v>
      </c>
    </row>
    <row r="2368" spans="1:1" x14ac:dyDescent="0.25">
      <c r="A2368" t="s">
        <v>47</v>
      </c>
    </row>
    <row r="2369" spans="1:1" x14ac:dyDescent="0.25">
      <c r="A2369" t="s">
        <v>793</v>
      </c>
    </row>
    <row r="2370" spans="1:1" x14ac:dyDescent="0.25">
      <c r="A2370" t="s">
        <v>409</v>
      </c>
    </row>
    <row r="2371" spans="1:1" x14ac:dyDescent="0.25">
      <c r="A2371" t="s">
        <v>794</v>
      </c>
    </row>
    <row r="2372" spans="1:1" x14ac:dyDescent="0.25">
      <c r="A2372" t="s">
        <v>795</v>
      </c>
    </row>
    <row r="2373" spans="1:1" x14ac:dyDescent="0.25">
      <c r="A2373" t="s">
        <v>17</v>
      </c>
    </row>
    <row r="2374" spans="1:1" x14ac:dyDescent="0.25">
      <c r="A2374" t="e">
        <f>- Lugar: Ferreiros</f>
        <v>#NAME?</v>
      </c>
    </row>
    <row r="2375" spans="1:1" x14ac:dyDescent="0.25">
      <c r="A2375" t="e">
        <f>- Freguesia: Lebução</f>
        <v>#NAME?</v>
      </c>
    </row>
    <row r="2376" spans="1:1" x14ac:dyDescent="0.25">
      <c r="A2376" t="e">
        <f>- Concelho: Valpaços</f>
        <v>#NAME?</v>
      </c>
    </row>
    <row r="2377" spans="1:1" x14ac:dyDescent="0.25">
      <c r="A2377" t="e">
        <f>- Distrito: Vila Real</f>
        <v>#NAME?</v>
      </c>
    </row>
    <row r="2378" spans="1:1" x14ac:dyDescent="0.25">
      <c r="A2378" t="s">
        <v>796</v>
      </c>
    </row>
    <row r="2379" spans="1:1" x14ac:dyDescent="0.25">
      <c r="A2379" t="s">
        <v>797</v>
      </c>
    </row>
    <row r="2380" spans="1:1" x14ac:dyDescent="0.25">
      <c r="A2380" t="s">
        <v>792</v>
      </c>
    </row>
    <row r="2381" spans="1:1" x14ac:dyDescent="0.25">
      <c r="A2381" t="s">
        <v>55</v>
      </c>
    </row>
    <row r="2382" spans="1:1" x14ac:dyDescent="0.25">
      <c r="A2382" t="s">
        <v>73</v>
      </c>
    </row>
    <row r="2383" spans="1:1" x14ac:dyDescent="0.25">
      <c r="A2383" t="s">
        <v>44</v>
      </c>
    </row>
    <row r="2384" spans="1:1" x14ac:dyDescent="0.25">
      <c r="A2384" t="s">
        <v>57</v>
      </c>
    </row>
    <row r="2385" spans="1:1" x14ac:dyDescent="0.25">
      <c r="A2385" t="s">
        <v>167</v>
      </c>
    </row>
    <row r="2386" spans="1:1" x14ac:dyDescent="0.25">
      <c r="A2386" t="s">
        <v>47</v>
      </c>
    </row>
    <row r="2387" spans="1:1" x14ac:dyDescent="0.25">
      <c r="A2387" t="s">
        <v>735</v>
      </c>
    </row>
    <row r="2388" spans="1:1" x14ac:dyDescent="0.25">
      <c r="A2388" t="s">
        <v>798</v>
      </c>
    </row>
    <row r="2389" spans="1:1" x14ac:dyDescent="0.25">
      <c r="A2389" t="s">
        <v>799</v>
      </c>
    </row>
    <row r="2390" spans="1:1" x14ac:dyDescent="0.25">
      <c r="A2390" t="s">
        <v>800</v>
      </c>
    </row>
    <row r="2391" spans="1:1" x14ac:dyDescent="0.25">
      <c r="A2391" t="s">
        <v>17</v>
      </c>
    </row>
    <row r="2392" spans="1:1" x14ac:dyDescent="0.25">
      <c r="A2392" t="e">
        <f>- Lugar: Tortomil</f>
        <v>#NAME?</v>
      </c>
    </row>
    <row r="2393" spans="1:1" x14ac:dyDescent="0.25">
      <c r="A2393" t="e">
        <f>- Freguesia: Bouçoais</f>
        <v>#NAME?</v>
      </c>
    </row>
    <row r="2394" spans="1:1" x14ac:dyDescent="0.25">
      <c r="A2394" t="e">
        <f>- Concelho: Valpaços</f>
        <v>#NAME?</v>
      </c>
    </row>
    <row r="2395" spans="1:1" x14ac:dyDescent="0.25">
      <c r="A2395" t="e">
        <f>- Distrito: Vila Real</f>
        <v>#NAME?</v>
      </c>
    </row>
    <row r="2396" spans="1:1" x14ac:dyDescent="0.25">
      <c r="A2396" t="s">
        <v>801</v>
      </c>
    </row>
    <row r="2397" spans="1:1" x14ac:dyDescent="0.25">
      <c r="A2397" t="s">
        <v>802</v>
      </c>
    </row>
    <row r="2398" spans="1:1" x14ac:dyDescent="0.25">
      <c r="A2398" t="s">
        <v>173</v>
      </c>
    </row>
    <row r="2399" spans="1:1" x14ac:dyDescent="0.25">
      <c r="A2399" t="s">
        <v>112</v>
      </c>
    </row>
    <row r="2400" spans="1:1" x14ac:dyDescent="0.25">
      <c r="A2400" t="s">
        <v>120</v>
      </c>
    </row>
    <row r="2401" spans="1:1" x14ac:dyDescent="0.25">
      <c r="A2401" t="s">
        <v>44</v>
      </c>
    </row>
    <row r="2402" spans="1:1" x14ac:dyDescent="0.25">
      <c r="A2402" t="s">
        <v>66</v>
      </c>
    </row>
    <row r="2403" spans="1:1" x14ac:dyDescent="0.25">
      <c r="A2403" t="s">
        <v>46</v>
      </c>
    </row>
    <row r="2404" spans="1:1" x14ac:dyDescent="0.25">
      <c r="A2404" t="s">
        <v>47</v>
      </c>
    </row>
    <row r="2405" spans="1:1" x14ac:dyDescent="0.25">
      <c r="A2405" t="s">
        <v>793</v>
      </c>
    </row>
    <row r="2406" spans="1:1" x14ac:dyDescent="0.25">
      <c r="A2406" t="s">
        <v>803</v>
      </c>
    </row>
    <row r="2407" spans="1:1" x14ac:dyDescent="0.25">
      <c r="A2407" t="s">
        <v>804</v>
      </c>
    </row>
    <row r="2408" spans="1:1" x14ac:dyDescent="0.25">
      <c r="A2408" t="s">
        <v>805</v>
      </c>
    </row>
    <row r="2409" spans="1:1" x14ac:dyDescent="0.25">
      <c r="A2409" t="s">
        <v>17</v>
      </c>
    </row>
    <row r="2410" spans="1:1" x14ac:dyDescent="0.25">
      <c r="A2410" t="s">
        <v>116</v>
      </c>
    </row>
    <row r="2411" spans="1:1" x14ac:dyDescent="0.25">
      <c r="A2411" t="e">
        <f>- Freguesia: Bouçoais</f>
        <v>#NAME?</v>
      </c>
    </row>
    <row r="2412" spans="1:1" x14ac:dyDescent="0.25">
      <c r="A2412" t="e">
        <f>- Concelho: Valpaços</f>
        <v>#NAME?</v>
      </c>
    </row>
    <row r="2413" spans="1:1" x14ac:dyDescent="0.25">
      <c r="A2413" t="e">
        <f>- Distrito: Vila Real</f>
        <v>#NAME?</v>
      </c>
    </row>
    <row r="2414" spans="1:1" x14ac:dyDescent="0.25">
      <c r="A2414" t="s">
        <v>806</v>
      </c>
    </row>
    <row r="2415" spans="1:1" x14ac:dyDescent="0.25">
      <c r="A2415" t="s">
        <v>807</v>
      </c>
    </row>
    <row r="2416" spans="1:1" x14ac:dyDescent="0.25">
      <c r="A2416" t="s">
        <v>808</v>
      </c>
    </row>
    <row r="2417" spans="1:1" x14ac:dyDescent="0.25">
      <c r="A2417" t="s">
        <v>55</v>
      </c>
    </row>
    <row r="2418" spans="1:1" x14ac:dyDescent="0.25">
      <c r="A2418" t="s">
        <v>73</v>
      </c>
    </row>
    <row r="2419" spans="1:1" x14ac:dyDescent="0.25">
      <c r="A2419" t="s">
        <v>44</v>
      </c>
    </row>
    <row r="2420" spans="1:1" x14ac:dyDescent="0.25">
      <c r="A2420" t="s">
        <v>57</v>
      </c>
    </row>
    <row r="2421" spans="1:1" x14ac:dyDescent="0.25">
      <c r="A2421" t="s">
        <v>77</v>
      </c>
    </row>
    <row r="2422" spans="1:1" x14ac:dyDescent="0.25">
      <c r="A2422" t="s">
        <v>47</v>
      </c>
    </row>
    <row r="2423" spans="1:1" x14ac:dyDescent="0.25">
      <c r="A2423" t="s">
        <v>735</v>
      </c>
    </row>
    <row r="2424" spans="1:1" x14ac:dyDescent="0.25">
      <c r="A2424" t="s">
        <v>809</v>
      </c>
    </row>
    <row r="2425" spans="1:1" x14ac:dyDescent="0.25">
      <c r="A2425" t="s">
        <v>810</v>
      </c>
    </row>
    <row r="2426" spans="1:1" x14ac:dyDescent="0.25">
      <c r="A2426" t="s">
        <v>811</v>
      </c>
    </row>
    <row r="2427" spans="1:1" x14ac:dyDescent="0.25">
      <c r="A2427" t="s">
        <v>17</v>
      </c>
    </row>
    <row r="2428" spans="1:1" x14ac:dyDescent="0.25">
      <c r="A2428" t="s">
        <v>116</v>
      </c>
    </row>
    <row r="2429" spans="1:1" x14ac:dyDescent="0.25">
      <c r="A2429" t="e">
        <f>- Freguesia: Bouçoais</f>
        <v>#NAME?</v>
      </c>
    </row>
    <row r="2430" spans="1:1" x14ac:dyDescent="0.25">
      <c r="A2430" t="e">
        <f>- Concelho: Valpaços</f>
        <v>#NAME?</v>
      </c>
    </row>
    <row r="2431" spans="1:1" x14ac:dyDescent="0.25">
      <c r="A2431" t="e">
        <f>- Distrito: Vila Real</f>
        <v>#NAME?</v>
      </c>
    </row>
    <row r="2432" spans="1:1" x14ac:dyDescent="0.25">
      <c r="A2432" t="s">
        <v>812</v>
      </c>
    </row>
    <row r="2433" spans="1:1" x14ac:dyDescent="0.25">
      <c r="A2433" t="s">
        <v>813</v>
      </c>
    </row>
    <row r="2434" spans="1:1" x14ac:dyDescent="0.25">
      <c r="A2434" t="s">
        <v>475</v>
      </c>
    </row>
    <row r="2435" spans="1:1" x14ac:dyDescent="0.25">
      <c r="A2435" t="s">
        <v>84</v>
      </c>
    </row>
    <row r="2436" spans="1:1" x14ac:dyDescent="0.25">
      <c r="A2436" t="s">
        <v>85</v>
      </c>
    </row>
    <row r="2437" spans="1:1" x14ac:dyDescent="0.25">
      <c r="A2437" t="s">
        <v>44</v>
      </c>
    </row>
    <row r="2438" spans="1:1" x14ac:dyDescent="0.25">
      <c r="A2438" t="s">
        <v>66</v>
      </c>
    </row>
    <row r="2439" spans="1:1" x14ac:dyDescent="0.25">
      <c r="A2439" t="s">
        <v>46</v>
      </c>
    </row>
    <row r="2440" spans="1:1" x14ac:dyDescent="0.25">
      <c r="A2440" t="s">
        <v>47</v>
      </c>
    </row>
    <row r="2441" spans="1:1" x14ac:dyDescent="0.25">
      <c r="A2441" t="s">
        <v>814</v>
      </c>
    </row>
    <row r="2442" spans="1:1" x14ac:dyDescent="0.25">
      <c r="A2442" t="s">
        <v>815</v>
      </c>
    </row>
    <row r="2443" spans="1:1" x14ac:dyDescent="0.25">
      <c r="A2443" t="s">
        <v>816</v>
      </c>
    </row>
    <row r="2444" spans="1:1" x14ac:dyDescent="0.25">
      <c r="A2444" t="s">
        <v>817</v>
      </c>
    </row>
    <row r="2445" spans="1:1" x14ac:dyDescent="0.25">
      <c r="A2445" t="s">
        <v>17</v>
      </c>
    </row>
    <row r="2446" spans="1:1" x14ac:dyDescent="0.25">
      <c r="A2446" t="s">
        <v>116</v>
      </c>
    </row>
    <row r="2447" spans="1:1" x14ac:dyDescent="0.25">
      <c r="A2447" t="e">
        <f>- Freguesia: Tinhela</f>
        <v>#NAME?</v>
      </c>
    </row>
    <row r="2448" spans="1:1" x14ac:dyDescent="0.25">
      <c r="A2448" t="e">
        <f>- Concelho: Valpaços</f>
        <v>#NAME?</v>
      </c>
    </row>
    <row r="2449" spans="1:1" x14ac:dyDescent="0.25">
      <c r="A2449" t="e">
        <f>- Distrito: Vila Real</f>
        <v>#NAME?</v>
      </c>
    </row>
    <row r="2450" spans="1:1" x14ac:dyDescent="0.25">
      <c r="A2450" t="s">
        <v>818</v>
      </c>
    </row>
    <row r="2451" spans="1:1" x14ac:dyDescent="0.25">
      <c r="A2451" t="s">
        <v>819</v>
      </c>
    </row>
    <row r="2452" spans="1:1" x14ac:dyDescent="0.25">
      <c r="A2452" t="s">
        <v>808</v>
      </c>
    </row>
    <row r="2453" spans="1:1" x14ac:dyDescent="0.25">
      <c r="A2453" t="s">
        <v>279</v>
      </c>
    </row>
    <row r="2454" spans="1:1" x14ac:dyDescent="0.25">
      <c r="A2454" t="s">
        <v>280</v>
      </c>
    </row>
    <row r="2455" spans="1:1" x14ac:dyDescent="0.25">
      <c r="A2455" t="s">
        <v>44</v>
      </c>
    </row>
    <row r="2456" spans="1:1" x14ac:dyDescent="0.25">
      <c r="A2456" t="s">
        <v>45</v>
      </c>
    </row>
    <row r="2457" spans="1:1" x14ac:dyDescent="0.25">
      <c r="A2457" t="s">
        <v>46</v>
      </c>
    </row>
    <row r="2458" spans="1:1" x14ac:dyDescent="0.25">
      <c r="A2458" t="s">
        <v>47</v>
      </c>
    </row>
    <row r="2459" spans="1:1" x14ac:dyDescent="0.25">
      <c r="A2459" t="s">
        <v>820</v>
      </c>
    </row>
    <row r="2460" spans="1:1" x14ac:dyDescent="0.25">
      <c r="A2460" t="s">
        <v>821</v>
      </c>
    </row>
    <row r="2461" spans="1:1" x14ac:dyDescent="0.25">
      <c r="A2461" t="s">
        <v>822</v>
      </c>
    </row>
    <row r="2462" spans="1:1" x14ac:dyDescent="0.25">
      <c r="A2462" t="s">
        <v>823</v>
      </c>
    </row>
    <row r="2463" spans="1:1" x14ac:dyDescent="0.25">
      <c r="A2463" t="s">
        <v>17</v>
      </c>
    </row>
    <row r="2464" spans="1:1" x14ac:dyDescent="0.25">
      <c r="A2464" t="e">
        <f>- Lugar: Cortinha da Vila</f>
        <v>#NAME?</v>
      </c>
    </row>
    <row r="2465" spans="1:1" x14ac:dyDescent="0.25">
      <c r="A2465" t="e">
        <f>- Freguesia: Tinhela</f>
        <v>#NAME?</v>
      </c>
    </row>
    <row r="2466" spans="1:1" x14ac:dyDescent="0.25">
      <c r="A2466" t="e">
        <f>- Concelho: Valpaços</f>
        <v>#NAME?</v>
      </c>
    </row>
    <row r="2467" spans="1:1" x14ac:dyDescent="0.25">
      <c r="A2467" t="e">
        <f>- Distrito: Vila Real</f>
        <v>#NAME?</v>
      </c>
    </row>
    <row r="2468" spans="1:1" x14ac:dyDescent="0.25">
      <c r="A2468" t="s">
        <v>824</v>
      </c>
    </row>
    <row r="2469" spans="1:1" x14ac:dyDescent="0.25">
      <c r="A2469" t="s">
        <v>825</v>
      </c>
    </row>
    <row r="2470" spans="1:1" x14ac:dyDescent="0.25">
      <c r="A2470" t="s">
        <v>344</v>
      </c>
    </row>
    <row r="2471" spans="1:1" x14ac:dyDescent="0.25">
      <c r="A2471" t="s">
        <v>55</v>
      </c>
    </row>
    <row r="2472" spans="1:1" x14ac:dyDescent="0.25">
      <c r="A2472" t="s">
        <v>56</v>
      </c>
    </row>
    <row r="2473" spans="1:1" x14ac:dyDescent="0.25">
      <c r="A2473" t="s">
        <v>44</v>
      </c>
    </row>
    <row r="2474" spans="1:1" x14ac:dyDescent="0.25">
      <c r="A2474" t="s">
        <v>57</v>
      </c>
    </row>
    <row r="2475" spans="1:1" x14ac:dyDescent="0.25">
      <c r="A2475" t="s">
        <v>46</v>
      </c>
    </row>
    <row r="2476" spans="1:1" x14ac:dyDescent="0.25">
      <c r="A2476" t="s">
        <v>47</v>
      </c>
    </row>
    <row r="2477" spans="1:1" x14ac:dyDescent="0.25">
      <c r="A2477" t="s">
        <v>826</v>
      </c>
    </row>
    <row r="2478" spans="1:1" x14ac:dyDescent="0.25">
      <c r="A2478" t="s">
        <v>827</v>
      </c>
    </row>
    <row r="2479" spans="1:1" x14ac:dyDescent="0.25">
      <c r="A2479" t="s">
        <v>828</v>
      </c>
    </row>
    <row r="2480" spans="1:1" x14ac:dyDescent="0.25">
      <c r="A2480" t="s">
        <v>829</v>
      </c>
    </row>
    <row r="2481" spans="1:1" x14ac:dyDescent="0.25">
      <c r="A2481" t="s">
        <v>17</v>
      </c>
    </row>
    <row r="2482" spans="1:1" x14ac:dyDescent="0.25">
      <c r="A2482" t="s">
        <v>116</v>
      </c>
    </row>
    <row r="2483" spans="1:1" x14ac:dyDescent="0.25">
      <c r="A2483" t="e">
        <f>- Freguesia: Sapiãos</f>
        <v>#NAME?</v>
      </c>
    </row>
    <row r="2484" spans="1:1" x14ac:dyDescent="0.25">
      <c r="A2484" t="e">
        <f>- Concelho: Boticas</f>
        <v>#NAME?</v>
      </c>
    </row>
    <row r="2485" spans="1:1" x14ac:dyDescent="0.25">
      <c r="A2485" t="e">
        <f>- Distrito: Vila Real</f>
        <v>#NAME?</v>
      </c>
    </row>
    <row r="2486" spans="1:1" x14ac:dyDescent="0.25">
      <c r="A2486" t="s">
        <v>830</v>
      </c>
    </row>
    <row r="2487" spans="1:1" x14ac:dyDescent="0.25">
      <c r="A2487" t="s">
        <v>831</v>
      </c>
    </row>
    <row r="2488" spans="1:1" x14ac:dyDescent="0.25">
      <c r="A2488" t="s">
        <v>315</v>
      </c>
    </row>
    <row r="2489" spans="1:1" x14ac:dyDescent="0.25">
      <c r="A2489" t="s">
        <v>76</v>
      </c>
    </row>
    <row r="2490" spans="1:1" x14ac:dyDescent="0.25">
      <c r="A2490" t="s">
        <v>65</v>
      </c>
    </row>
    <row r="2491" spans="1:1" x14ac:dyDescent="0.25">
      <c r="A2491" t="s">
        <v>44</v>
      </c>
    </row>
    <row r="2492" spans="1:1" x14ac:dyDescent="0.25">
      <c r="A2492" t="s">
        <v>66</v>
      </c>
    </row>
    <row r="2493" spans="1:1" x14ac:dyDescent="0.25">
      <c r="A2493" t="s">
        <v>46</v>
      </c>
    </row>
    <row r="2494" spans="1:1" x14ac:dyDescent="0.25">
      <c r="A2494" t="s">
        <v>47</v>
      </c>
    </row>
    <row r="2495" spans="1:1" x14ac:dyDescent="0.25">
      <c r="A2495" t="s">
        <v>832</v>
      </c>
    </row>
    <row r="2496" spans="1:1" x14ac:dyDescent="0.25">
      <c r="A2496" t="s">
        <v>833</v>
      </c>
    </row>
    <row r="2497" spans="1:1" x14ac:dyDescent="0.25">
      <c r="A2497" t="s">
        <v>834</v>
      </c>
    </row>
    <row r="2498" spans="1:1" x14ac:dyDescent="0.25">
      <c r="A2498" t="s">
        <v>835</v>
      </c>
    </row>
    <row r="2499" spans="1:1" x14ac:dyDescent="0.25">
      <c r="A2499" t="s">
        <v>17</v>
      </c>
    </row>
    <row r="2500" spans="1:1" x14ac:dyDescent="0.25">
      <c r="A2500" t="s">
        <v>116</v>
      </c>
    </row>
    <row r="2501" spans="1:1" x14ac:dyDescent="0.25">
      <c r="A2501" t="e">
        <f>- Freguesia: Anelhe</f>
        <v>#NAME?</v>
      </c>
    </row>
    <row r="2502" spans="1:1" x14ac:dyDescent="0.25">
      <c r="A2502" t="e">
        <f>- Concelho: Chaves</f>
        <v>#NAME?</v>
      </c>
    </row>
    <row r="2503" spans="1:1" x14ac:dyDescent="0.25">
      <c r="A2503" t="e">
        <f>- Distrito: Vila Real</f>
        <v>#NAME?</v>
      </c>
    </row>
    <row r="2504" spans="1:1" x14ac:dyDescent="0.25">
      <c r="A2504" t="s">
        <v>836</v>
      </c>
    </row>
    <row r="2505" spans="1:1" x14ac:dyDescent="0.25">
      <c r="A2505" t="s">
        <v>837</v>
      </c>
    </row>
    <row r="2506" spans="1:1" x14ac:dyDescent="0.25">
      <c r="A2506" t="s">
        <v>744</v>
      </c>
    </row>
    <row r="2507" spans="1:1" x14ac:dyDescent="0.25">
      <c r="A2507" t="s">
        <v>112</v>
      </c>
    </row>
    <row r="2508" spans="1:1" x14ac:dyDescent="0.25">
      <c r="A2508" t="s">
        <v>120</v>
      </c>
    </row>
    <row r="2509" spans="1:1" x14ac:dyDescent="0.25">
      <c r="A2509" t="s">
        <v>44</v>
      </c>
    </row>
    <row r="2510" spans="1:1" x14ac:dyDescent="0.25">
      <c r="A2510" t="s">
        <v>66</v>
      </c>
    </row>
    <row r="2511" spans="1:1" x14ac:dyDescent="0.25">
      <c r="A2511" t="s">
        <v>46</v>
      </c>
    </row>
    <row r="2512" spans="1:1" x14ac:dyDescent="0.25">
      <c r="A2512" t="s">
        <v>47</v>
      </c>
    </row>
    <row r="2513" spans="1:1" x14ac:dyDescent="0.25">
      <c r="A2513" t="s">
        <v>838</v>
      </c>
    </row>
    <row r="2514" spans="1:1" x14ac:dyDescent="0.25">
      <c r="A2514" t="s">
        <v>839</v>
      </c>
    </row>
    <row r="2515" spans="1:1" x14ac:dyDescent="0.25">
      <c r="A2515" t="s">
        <v>840</v>
      </c>
    </row>
    <row r="2516" spans="1:1" x14ac:dyDescent="0.25">
      <c r="A2516" t="s">
        <v>841</v>
      </c>
    </row>
    <row r="2517" spans="1:1" x14ac:dyDescent="0.25">
      <c r="A2517" t="s">
        <v>17</v>
      </c>
    </row>
    <row r="2518" spans="1:1" x14ac:dyDescent="0.25">
      <c r="A2518" t="s">
        <v>116</v>
      </c>
    </row>
    <row r="2519" spans="1:1" x14ac:dyDescent="0.25">
      <c r="A2519" t="e">
        <f>- Freguesia: Pinho</f>
        <v>#NAME?</v>
      </c>
    </row>
    <row r="2520" spans="1:1" x14ac:dyDescent="0.25">
      <c r="A2520" t="e">
        <f>- Concelho: Boticas</f>
        <v>#NAME?</v>
      </c>
    </row>
    <row r="2521" spans="1:1" x14ac:dyDescent="0.25">
      <c r="A2521" t="e">
        <f>- Distrito: Vila Real</f>
        <v>#NAME?</v>
      </c>
    </row>
    <row r="2522" spans="1:1" x14ac:dyDescent="0.25">
      <c r="A2522" t="s">
        <v>842</v>
      </c>
    </row>
    <row r="2523" spans="1:1" x14ac:dyDescent="0.25">
      <c r="A2523" t="s">
        <v>843</v>
      </c>
    </row>
    <row r="2524" spans="1:1" x14ac:dyDescent="0.25">
      <c r="A2524" t="s">
        <v>532</v>
      </c>
    </row>
    <row r="2525" spans="1:1" x14ac:dyDescent="0.25">
      <c r="A2525" t="s">
        <v>279</v>
      </c>
    </row>
    <row r="2526" spans="1:1" x14ac:dyDescent="0.25">
      <c r="A2526" t="s">
        <v>85</v>
      </c>
    </row>
    <row r="2527" spans="1:1" x14ac:dyDescent="0.25">
      <c r="A2527" t="s">
        <v>44</v>
      </c>
    </row>
    <row r="2528" spans="1:1" x14ac:dyDescent="0.25">
      <c r="A2528" t="s">
        <v>45</v>
      </c>
    </row>
    <row r="2529" spans="1:1" x14ac:dyDescent="0.25">
      <c r="A2529" t="s">
        <v>46</v>
      </c>
    </row>
    <row r="2530" spans="1:1" x14ac:dyDescent="0.25">
      <c r="A2530" t="s">
        <v>47</v>
      </c>
    </row>
    <row r="2531" spans="1:1" x14ac:dyDescent="0.25">
      <c r="A2531" t="s">
        <v>844</v>
      </c>
    </row>
    <row r="2532" spans="1:1" x14ac:dyDescent="0.25">
      <c r="A2532" t="s">
        <v>845</v>
      </c>
    </row>
    <row r="2533" spans="1:1" x14ac:dyDescent="0.25">
      <c r="A2533" t="s">
        <v>846</v>
      </c>
    </row>
    <row r="2534" spans="1:1" x14ac:dyDescent="0.25">
      <c r="A2534" t="s">
        <v>69</v>
      </c>
    </row>
    <row r="2535" spans="1:1" x14ac:dyDescent="0.25">
      <c r="A2535" t="s">
        <v>17</v>
      </c>
    </row>
    <row r="2536" spans="1:1" x14ac:dyDescent="0.25">
      <c r="A2536" t="s">
        <v>116</v>
      </c>
    </row>
    <row r="2537" spans="1:1" x14ac:dyDescent="0.25">
      <c r="A2537" t="e">
        <f>- Freguesia: Redondelo</f>
        <v>#NAME?</v>
      </c>
    </row>
    <row r="2538" spans="1:1" x14ac:dyDescent="0.25">
      <c r="A2538" t="e">
        <f>- Concelho: Chaves</f>
        <v>#NAME?</v>
      </c>
    </row>
    <row r="2539" spans="1:1" x14ac:dyDescent="0.25">
      <c r="A2539" t="e">
        <f>- Distrito: Vila Real</f>
        <v>#NAME?</v>
      </c>
    </row>
    <row r="2540" spans="1:1" x14ac:dyDescent="0.25">
      <c r="A2540" t="s">
        <v>847</v>
      </c>
    </row>
    <row r="2541" spans="1:1" x14ac:dyDescent="0.25">
      <c r="A2541" t="s">
        <v>848</v>
      </c>
    </row>
    <row r="2542" spans="1:1" x14ac:dyDescent="0.25">
      <c r="A2542" t="s">
        <v>849</v>
      </c>
    </row>
    <row r="2543" spans="1:1" x14ac:dyDescent="0.25">
      <c r="A2543" t="s">
        <v>76</v>
      </c>
    </row>
    <row r="2544" spans="1:1" x14ac:dyDescent="0.25">
      <c r="A2544" t="s">
        <v>339</v>
      </c>
    </row>
    <row r="2545" spans="1:1" x14ac:dyDescent="0.25">
      <c r="A2545" t="s">
        <v>44</v>
      </c>
    </row>
    <row r="2546" spans="1:1" x14ac:dyDescent="0.25">
      <c r="A2546" t="s">
        <v>66</v>
      </c>
    </row>
    <row r="2547" spans="1:1" x14ac:dyDescent="0.25">
      <c r="A2547" t="s">
        <v>46</v>
      </c>
    </row>
    <row r="2548" spans="1:1" x14ac:dyDescent="0.25">
      <c r="A2548" t="s">
        <v>47</v>
      </c>
    </row>
    <row r="2549" spans="1:1" x14ac:dyDescent="0.25">
      <c r="A2549" t="s">
        <v>735</v>
      </c>
    </row>
    <row r="2550" spans="1:1" x14ac:dyDescent="0.25">
      <c r="A2550" t="s">
        <v>850</v>
      </c>
    </row>
    <row r="2551" spans="1:1" x14ac:dyDescent="0.25">
      <c r="A2551" t="s">
        <v>851</v>
      </c>
    </row>
    <row r="2552" spans="1:1" x14ac:dyDescent="0.25">
      <c r="A2552" t="s">
        <v>852</v>
      </c>
    </row>
    <row r="2553" spans="1:1" x14ac:dyDescent="0.25">
      <c r="A2553" t="s">
        <v>17</v>
      </c>
    </row>
    <row r="2554" spans="1:1" x14ac:dyDescent="0.25">
      <c r="A2554" t="s">
        <v>116</v>
      </c>
    </row>
    <row r="2555" spans="1:1" x14ac:dyDescent="0.25">
      <c r="A2555" t="e">
        <f>- Freguesia: Redondelo</f>
        <v>#NAME?</v>
      </c>
    </row>
    <row r="2556" spans="1:1" x14ac:dyDescent="0.25">
      <c r="A2556" t="e">
        <f>- Concelho: Chaves</f>
        <v>#NAME?</v>
      </c>
    </row>
    <row r="2557" spans="1:1" x14ac:dyDescent="0.25">
      <c r="A2557" t="e">
        <f>- Distrito: Vila Real</f>
        <v>#NAME?</v>
      </c>
    </row>
    <row r="2558" spans="1:1" x14ac:dyDescent="0.25">
      <c r="A2558" t="s">
        <v>853</v>
      </c>
    </row>
    <row r="2559" spans="1:1" x14ac:dyDescent="0.25">
      <c r="A2559" t="s">
        <v>854</v>
      </c>
    </row>
    <row r="2560" spans="1:1" x14ac:dyDescent="0.25">
      <c r="A2560" t="s">
        <v>855</v>
      </c>
    </row>
    <row r="2561" spans="1:1" x14ac:dyDescent="0.25">
      <c r="A2561" t="s">
        <v>112</v>
      </c>
    </row>
    <row r="2562" spans="1:1" x14ac:dyDescent="0.25">
      <c r="A2562" t="s">
        <v>120</v>
      </c>
    </row>
    <row r="2563" spans="1:1" x14ac:dyDescent="0.25">
      <c r="A2563" t="s">
        <v>44</v>
      </c>
    </row>
    <row r="2564" spans="1:1" x14ac:dyDescent="0.25">
      <c r="A2564" t="s">
        <v>66</v>
      </c>
    </row>
    <row r="2565" spans="1:1" x14ac:dyDescent="0.25">
      <c r="A2565" t="s">
        <v>46</v>
      </c>
    </row>
    <row r="2566" spans="1:1" x14ac:dyDescent="0.25">
      <c r="A2566" t="s">
        <v>47</v>
      </c>
    </row>
    <row r="2567" spans="1:1" x14ac:dyDescent="0.25">
      <c r="A2567" t="s">
        <v>735</v>
      </c>
    </row>
    <row r="2568" spans="1:1" x14ac:dyDescent="0.25">
      <c r="A2568" t="s">
        <v>856</v>
      </c>
    </row>
    <row r="2569" spans="1:1" x14ac:dyDescent="0.25">
      <c r="A2569" t="s">
        <v>857</v>
      </c>
    </row>
    <row r="2570" spans="1:1" x14ac:dyDescent="0.25">
      <c r="A2570" t="s">
        <v>69</v>
      </c>
    </row>
    <row r="2571" spans="1:1" x14ac:dyDescent="0.25">
      <c r="A2571" t="s">
        <v>17</v>
      </c>
    </row>
    <row r="2572" spans="1:1" x14ac:dyDescent="0.25">
      <c r="A2572" t="s">
        <v>116</v>
      </c>
    </row>
    <row r="2573" spans="1:1" x14ac:dyDescent="0.25">
      <c r="A2573" t="e">
        <f>- Freguesia: Vilela do Tamega</f>
        <v>#NAME?</v>
      </c>
    </row>
    <row r="2574" spans="1:1" x14ac:dyDescent="0.25">
      <c r="A2574" t="e">
        <f>- Concelho: Chaves</f>
        <v>#NAME?</v>
      </c>
    </row>
    <row r="2575" spans="1:1" x14ac:dyDescent="0.25">
      <c r="A2575" t="e">
        <f>- Distrito: Vila Real</f>
        <v>#NAME?</v>
      </c>
    </row>
    <row r="2576" spans="1:1" x14ac:dyDescent="0.25">
      <c r="A2576" t="s">
        <v>858</v>
      </c>
    </row>
    <row r="2577" spans="1:1" x14ac:dyDescent="0.25">
      <c r="A2577" t="s">
        <v>859</v>
      </c>
    </row>
    <row r="2578" spans="1:1" x14ac:dyDescent="0.25">
      <c r="A2578" t="s">
        <v>744</v>
      </c>
    </row>
    <row r="2579" spans="1:1" x14ac:dyDescent="0.25">
      <c r="A2579" t="s">
        <v>221</v>
      </c>
    </row>
    <row r="2580" spans="1:1" x14ac:dyDescent="0.25">
      <c r="A2580" t="s">
        <v>268</v>
      </c>
    </row>
    <row r="2581" spans="1:1" x14ac:dyDescent="0.25">
      <c r="A2581" t="s">
        <v>44</v>
      </c>
    </row>
    <row r="2582" spans="1:1" x14ac:dyDescent="0.25">
      <c r="A2582" t="s">
        <v>222</v>
      </c>
    </row>
    <row r="2583" spans="1:1" x14ac:dyDescent="0.25">
      <c r="A2583" t="s">
        <v>46</v>
      </c>
    </row>
    <row r="2584" spans="1:1" x14ac:dyDescent="0.25">
      <c r="A2584" t="s">
        <v>235</v>
      </c>
    </row>
    <row r="2585" spans="1:1" x14ac:dyDescent="0.25">
      <c r="A2585" t="s">
        <v>735</v>
      </c>
    </row>
    <row r="2586" spans="1:1" x14ac:dyDescent="0.25">
      <c r="A2586" t="s">
        <v>860</v>
      </c>
    </row>
    <row r="2587" spans="1:1" x14ac:dyDescent="0.25">
      <c r="A2587" t="s">
        <v>861</v>
      </c>
    </row>
    <row r="2588" spans="1:1" x14ac:dyDescent="0.25">
      <c r="A2588" t="s">
        <v>69</v>
      </c>
    </row>
    <row r="2589" spans="1:1" x14ac:dyDescent="0.25">
      <c r="A2589" t="s">
        <v>17</v>
      </c>
    </row>
    <row r="2590" spans="1:1" x14ac:dyDescent="0.25">
      <c r="A2590" t="e">
        <f>- Lugar: Quinta da Pipa</f>
        <v>#NAME?</v>
      </c>
    </row>
    <row r="2591" spans="1:1" x14ac:dyDescent="0.25">
      <c r="A2591" t="e">
        <f>- Freguesia: Eiras</f>
        <v>#NAME?</v>
      </c>
    </row>
    <row r="2592" spans="1:1" x14ac:dyDescent="0.25">
      <c r="A2592" t="e">
        <f>- Concelho: Chaves</f>
        <v>#NAME?</v>
      </c>
    </row>
    <row r="2593" spans="1:1" x14ac:dyDescent="0.25">
      <c r="A2593" t="e">
        <f>- Distrito: Vila Real</f>
        <v>#NAME?</v>
      </c>
    </row>
    <row r="2594" spans="1:1" x14ac:dyDescent="0.25">
      <c r="A2594" t="s">
        <v>862</v>
      </c>
    </row>
    <row r="2595" spans="1:1" x14ac:dyDescent="0.25">
      <c r="A2595" t="s">
        <v>863</v>
      </c>
    </row>
    <row r="2596" spans="1:1" x14ac:dyDescent="0.25">
      <c r="A2596" t="s">
        <v>864</v>
      </c>
    </row>
    <row r="2597" spans="1:1" x14ac:dyDescent="0.25">
      <c r="A2597" t="s">
        <v>84</v>
      </c>
    </row>
    <row r="2598" spans="1:1" x14ac:dyDescent="0.25">
      <c r="A2598" t="s">
        <v>85</v>
      </c>
    </row>
    <row r="2599" spans="1:1" x14ac:dyDescent="0.25">
      <c r="A2599" t="s">
        <v>44</v>
      </c>
    </row>
    <row r="2600" spans="1:1" x14ac:dyDescent="0.25">
      <c r="A2600" t="s">
        <v>66</v>
      </c>
    </row>
    <row r="2601" spans="1:1" x14ac:dyDescent="0.25">
      <c r="A2601" t="s">
        <v>113</v>
      </c>
    </row>
    <row r="2602" spans="1:1" x14ac:dyDescent="0.25">
      <c r="A2602" t="s">
        <v>47</v>
      </c>
    </row>
    <row r="2603" spans="1:1" x14ac:dyDescent="0.25">
      <c r="A2603" t="s">
        <v>735</v>
      </c>
    </row>
    <row r="2604" spans="1:1" x14ac:dyDescent="0.25">
      <c r="A2604" t="s">
        <v>865</v>
      </c>
    </row>
    <row r="2605" spans="1:1" x14ac:dyDescent="0.25">
      <c r="A2605" t="s">
        <v>866</v>
      </c>
    </row>
    <row r="2606" spans="1:1" x14ac:dyDescent="0.25">
      <c r="A2606" t="s">
        <v>867</v>
      </c>
    </row>
    <row r="2607" spans="1:1" x14ac:dyDescent="0.25">
      <c r="A2607" t="s">
        <v>17</v>
      </c>
    </row>
    <row r="2608" spans="1:1" x14ac:dyDescent="0.25">
      <c r="A2608" t="e">
        <f>- Lugar: Santiago do Monte</f>
        <v>#NAME?</v>
      </c>
    </row>
    <row r="2609" spans="1:1" x14ac:dyDescent="0.25">
      <c r="A2609" t="e">
        <f>- Freguesia: São Pedro de Agostém</f>
        <v>#NAME?</v>
      </c>
    </row>
    <row r="2610" spans="1:1" x14ac:dyDescent="0.25">
      <c r="A2610" t="e">
        <f>- Concelho: Chaves</f>
        <v>#NAME?</v>
      </c>
    </row>
    <row r="2611" spans="1:1" x14ac:dyDescent="0.25">
      <c r="A2611" t="e">
        <f>- Distrito: Vila Real</f>
        <v>#NAME?</v>
      </c>
    </row>
    <row r="2612" spans="1:1" x14ac:dyDescent="0.25">
      <c r="A2612" t="s">
        <v>868</v>
      </c>
    </row>
    <row r="2613" spans="1:1" x14ac:dyDescent="0.25">
      <c r="A2613" t="s">
        <v>869</v>
      </c>
    </row>
    <row r="2614" spans="1:1" x14ac:dyDescent="0.25">
      <c r="A2614" t="s">
        <v>136</v>
      </c>
    </row>
    <row r="2615" spans="1:1" x14ac:dyDescent="0.25">
      <c r="A2615" t="s">
        <v>55</v>
      </c>
    </row>
    <row r="2616" spans="1:1" x14ac:dyDescent="0.25">
      <c r="A2616" t="s">
        <v>56</v>
      </c>
    </row>
    <row r="2617" spans="1:1" x14ac:dyDescent="0.25">
      <c r="A2617" t="s">
        <v>44</v>
      </c>
    </row>
    <row r="2618" spans="1:1" x14ac:dyDescent="0.25">
      <c r="A2618" t="s">
        <v>57</v>
      </c>
    </row>
    <row r="2619" spans="1:1" x14ac:dyDescent="0.25">
      <c r="A2619" t="s">
        <v>86</v>
      </c>
    </row>
    <row r="2620" spans="1:1" x14ac:dyDescent="0.25">
      <c r="A2620" t="s">
        <v>47</v>
      </c>
    </row>
    <row r="2621" spans="1:1" x14ac:dyDescent="0.25">
      <c r="A2621" t="s">
        <v>735</v>
      </c>
    </row>
    <row r="2622" spans="1:1" x14ac:dyDescent="0.25">
      <c r="A2622" t="s">
        <v>870</v>
      </c>
    </row>
    <row r="2623" spans="1:1" x14ac:dyDescent="0.25">
      <c r="A2623" t="s">
        <v>871</v>
      </c>
    </row>
    <row r="2624" spans="1:1" x14ac:dyDescent="0.25">
      <c r="A2624" t="s">
        <v>872</v>
      </c>
    </row>
    <row r="2625" spans="1:1" x14ac:dyDescent="0.25">
      <c r="A2625" t="s">
        <v>17</v>
      </c>
    </row>
    <row r="2626" spans="1:1" x14ac:dyDescent="0.25">
      <c r="A2626" t="e">
        <f>- Lugar: Santa Marinha</f>
        <v>#NAME?</v>
      </c>
    </row>
    <row r="2627" spans="1:1" x14ac:dyDescent="0.25">
      <c r="A2627" t="e">
        <f>- Freguesia: Nogueira da Montanha</f>
        <v>#NAME?</v>
      </c>
    </row>
    <row r="2628" spans="1:1" x14ac:dyDescent="0.25">
      <c r="A2628" t="e">
        <f>- Concelho: Chaves</f>
        <v>#NAME?</v>
      </c>
    </row>
    <row r="2629" spans="1:1" x14ac:dyDescent="0.25">
      <c r="A2629" t="e">
        <f>- Distrito: Vila Real</f>
        <v>#NAME?</v>
      </c>
    </row>
    <row r="2630" spans="1:1" x14ac:dyDescent="0.25">
      <c r="A2630" t="s">
        <v>873</v>
      </c>
    </row>
    <row r="2631" spans="1:1" x14ac:dyDescent="0.25">
      <c r="A2631" t="s">
        <v>874</v>
      </c>
    </row>
    <row r="2632" spans="1:1" x14ac:dyDescent="0.25">
      <c r="A2632" t="s">
        <v>136</v>
      </c>
    </row>
    <row r="2633" spans="1:1" x14ac:dyDescent="0.25">
      <c r="A2633" t="s">
        <v>279</v>
      </c>
    </row>
    <row r="2634" spans="1:1" x14ac:dyDescent="0.25">
      <c r="A2634" t="s">
        <v>280</v>
      </c>
    </row>
    <row r="2635" spans="1:1" x14ac:dyDescent="0.25">
      <c r="A2635" t="s">
        <v>44</v>
      </c>
    </row>
    <row r="2636" spans="1:1" x14ac:dyDescent="0.25">
      <c r="A2636" t="s">
        <v>384</v>
      </c>
    </row>
    <row r="2637" spans="1:1" x14ac:dyDescent="0.25">
      <c r="A2637" t="s">
        <v>167</v>
      </c>
    </row>
    <row r="2638" spans="1:1" x14ac:dyDescent="0.25">
      <c r="A2638" t="s">
        <v>47</v>
      </c>
    </row>
    <row r="2639" spans="1:1" x14ac:dyDescent="0.25">
      <c r="A2639" t="s">
        <v>735</v>
      </c>
    </row>
    <row r="2640" spans="1:1" x14ac:dyDescent="0.25">
      <c r="A2640" t="s">
        <v>875</v>
      </c>
    </row>
    <row r="2641" spans="1:1" x14ac:dyDescent="0.25">
      <c r="A2641" t="s">
        <v>876</v>
      </c>
    </row>
    <row r="2642" spans="1:1" x14ac:dyDescent="0.25">
      <c r="A2642" t="s">
        <v>69</v>
      </c>
    </row>
    <row r="2643" spans="1:1" x14ac:dyDescent="0.25">
      <c r="A2643" t="s">
        <v>17</v>
      </c>
    </row>
    <row r="2644" spans="1:1" x14ac:dyDescent="0.25">
      <c r="A2644" t="e">
        <f>- Lugar: Vila Nova</f>
        <v>#NAME?</v>
      </c>
    </row>
    <row r="2645" spans="1:1" x14ac:dyDescent="0.25">
      <c r="A2645" t="e">
        <f>- Freguesia: Oucidres</f>
        <v>#NAME?</v>
      </c>
    </row>
    <row r="2646" spans="1:1" x14ac:dyDescent="0.25">
      <c r="A2646" t="e">
        <f>- Concelho: Chaves</f>
        <v>#NAME?</v>
      </c>
    </row>
    <row r="2647" spans="1:1" x14ac:dyDescent="0.25">
      <c r="A2647" t="e">
        <f>- Distrito: Vila Real</f>
        <v>#NAME?</v>
      </c>
    </row>
    <row r="2648" spans="1:1" x14ac:dyDescent="0.25">
      <c r="A2648" t="s">
        <v>877</v>
      </c>
    </row>
    <row r="2649" spans="1:1" x14ac:dyDescent="0.25">
      <c r="A2649" t="s">
        <v>878</v>
      </c>
    </row>
    <row r="2650" spans="1:1" x14ac:dyDescent="0.25">
      <c r="A2650" t="s">
        <v>770</v>
      </c>
    </row>
    <row r="2651" spans="1:1" x14ac:dyDescent="0.25">
      <c r="A2651" t="s">
        <v>55</v>
      </c>
    </row>
    <row r="2652" spans="1:1" x14ac:dyDescent="0.25">
      <c r="A2652" t="s">
        <v>56</v>
      </c>
    </row>
    <row r="2653" spans="1:1" x14ac:dyDescent="0.25">
      <c r="A2653" t="s">
        <v>44</v>
      </c>
    </row>
    <row r="2654" spans="1:1" x14ac:dyDescent="0.25">
      <c r="A2654" t="s">
        <v>57</v>
      </c>
    </row>
    <row r="2655" spans="1:1" x14ac:dyDescent="0.25">
      <c r="A2655" t="s">
        <v>77</v>
      </c>
    </row>
    <row r="2656" spans="1:1" x14ac:dyDescent="0.25">
      <c r="A2656" t="s">
        <v>235</v>
      </c>
    </row>
    <row r="2657" spans="1:1" x14ac:dyDescent="0.25">
      <c r="A2657" t="s">
        <v>735</v>
      </c>
    </row>
    <row r="2658" spans="1:1" x14ac:dyDescent="0.25">
      <c r="A2658" t="s">
        <v>879</v>
      </c>
    </row>
    <row r="2659" spans="1:1" x14ac:dyDescent="0.25">
      <c r="A2659" t="s">
        <v>880</v>
      </c>
    </row>
    <row r="2660" spans="1:1" x14ac:dyDescent="0.25">
      <c r="A2660" t="s">
        <v>881</v>
      </c>
    </row>
    <row r="2661" spans="1:1" x14ac:dyDescent="0.25">
      <c r="A2661" t="s">
        <v>17</v>
      </c>
    </row>
    <row r="2662" spans="1:1" x14ac:dyDescent="0.25">
      <c r="A2662" t="s">
        <v>116</v>
      </c>
    </row>
    <row r="2663" spans="1:1" x14ac:dyDescent="0.25">
      <c r="A2663" t="e">
        <f>- Freguesia: Santa Valha</f>
        <v>#NAME?</v>
      </c>
    </row>
    <row r="2664" spans="1:1" x14ac:dyDescent="0.25">
      <c r="A2664" t="e">
        <f>- Concelho: Valpaços</f>
        <v>#NAME?</v>
      </c>
    </row>
    <row r="2665" spans="1:1" x14ac:dyDescent="0.25">
      <c r="A2665" t="e">
        <f>- Distrito: Vila Real</f>
        <v>#NAME?</v>
      </c>
    </row>
    <row r="2666" spans="1:1" x14ac:dyDescent="0.25">
      <c r="A2666" t="s">
        <v>882</v>
      </c>
    </row>
    <row r="2667" spans="1:1" x14ac:dyDescent="0.25">
      <c r="A2667" t="s">
        <v>883</v>
      </c>
    </row>
    <row r="2668" spans="1:1" x14ac:dyDescent="0.25">
      <c r="A2668" t="s">
        <v>255</v>
      </c>
    </row>
    <row r="2669" spans="1:1" x14ac:dyDescent="0.25">
      <c r="A2669" t="s">
        <v>221</v>
      </c>
    </row>
    <row r="2670" spans="1:1" x14ac:dyDescent="0.25">
      <c r="A2670" t="s">
        <v>73</v>
      </c>
    </row>
    <row r="2671" spans="1:1" x14ac:dyDescent="0.25">
      <c r="A2671" t="s">
        <v>44</v>
      </c>
    </row>
    <row r="2672" spans="1:1" x14ac:dyDescent="0.25">
      <c r="A2672" t="s">
        <v>222</v>
      </c>
    </row>
    <row r="2673" spans="1:1" x14ac:dyDescent="0.25">
      <c r="A2673" t="s">
        <v>113</v>
      </c>
    </row>
    <row r="2674" spans="1:1" x14ac:dyDescent="0.25">
      <c r="A2674" t="s">
        <v>235</v>
      </c>
    </row>
    <row r="2675" spans="1:1" x14ac:dyDescent="0.25">
      <c r="A2675" t="s">
        <v>735</v>
      </c>
    </row>
    <row r="2676" spans="1:1" x14ac:dyDescent="0.25">
      <c r="A2676" t="s">
        <v>884</v>
      </c>
    </row>
    <row r="2677" spans="1:1" x14ac:dyDescent="0.25">
      <c r="A2677" t="s">
        <v>885</v>
      </c>
    </row>
    <row r="2678" spans="1:1" x14ac:dyDescent="0.25">
      <c r="A2678" t="s">
        <v>886</v>
      </c>
    </row>
    <row r="2679" spans="1:1" x14ac:dyDescent="0.25">
      <c r="A2679" t="s">
        <v>17</v>
      </c>
    </row>
    <row r="2680" spans="1:1" x14ac:dyDescent="0.25">
      <c r="A2680" t="s">
        <v>116</v>
      </c>
    </row>
    <row r="2681" spans="1:1" x14ac:dyDescent="0.25">
      <c r="A2681" t="e">
        <f>- Freguesia: Bouçoais</f>
        <v>#NAME?</v>
      </c>
    </row>
    <row r="2682" spans="1:1" x14ac:dyDescent="0.25">
      <c r="A2682" t="e">
        <f>- Concelho: Valpaços</f>
        <v>#NAME?</v>
      </c>
    </row>
    <row r="2683" spans="1:1" x14ac:dyDescent="0.25">
      <c r="A2683" t="e">
        <f>- Distrito: Vila Real</f>
        <v>#NAME?</v>
      </c>
    </row>
    <row r="2684" spans="1:1" x14ac:dyDescent="0.25">
      <c r="A2684" t="s">
        <v>887</v>
      </c>
    </row>
    <row r="2685" spans="1:1" x14ac:dyDescent="0.25">
      <c r="A2685" t="s">
        <v>888</v>
      </c>
    </row>
    <row r="2686" spans="1:1" x14ac:dyDescent="0.25">
      <c r="A2686" t="s">
        <v>475</v>
      </c>
    </row>
    <row r="2687" spans="1:1" x14ac:dyDescent="0.25">
      <c r="A2687" t="s">
        <v>84</v>
      </c>
    </row>
    <row r="2688" spans="1:1" x14ac:dyDescent="0.25">
      <c r="A2688" t="s">
        <v>85</v>
      </c>
    </row>
    <row r="2689" spans="1:1" x14ac:dyDescent="0.25">
      <c r="A2689" t="s">
        <v>44</v>
      </c>
    </row>
    <row r="2690" spans="1:1" x14ac:dyDescent="0.25">
      <c r="A2690" t="s">
        <v>66</v>
      </c>
    </row>
    <row r="2691" spans="1:1" x14ac:dyDescent="0.25">
      <c r="A2691" t="s">
        <v>46</v>
      </c>
    </row>
    <row r="2692" spans="1:1" x14ac:dyDescent="0.25">
      <c r="A2692" t="s">
        <v>47</v>
      </c>
    </row>
    <row r="2693" spans="1:1" x14ac:dyDescent="0.25">
      <c r="A2693" t="s">
        <v>889</v>
      </c>
    </row>
    <row r="2694" spans="1:1" x14ac:dyDescent="0.25">
      <c r="A2694" t="s">
        <v>890</v>
      </c>
    </row>
    <row r="2695" spans="1:1" x14ac:dyDescent="0.25">
      <c r="A2695" t="s">
        <v>891</v>
      </c>
    </row>
    <row r="2696" spans="1:1" x14ac:dyDescent="0.25">
      <c r="A2696" t="s">
        <v>892</v>
      </c>
    </row>
    <row r="2697" spans="1:1" x14ac:dyDescent="0.25">
      <c r="A2697" t="s">
        <v>17</v>
      </c>
    </row>
    <row r="2698" spans="1:1" x14ac:dyDescent="0.25">
      <c r="A2698" t="s">
        <v>116</v>
      </c>
    </row>
    <row r="2699" spans="1:1" x14ac:dyDescent="0.25">
      <c r="A2699" t="e">
        <f>- Freguesia: Ferreiros de Tendais</f>
        <v>#NAME?</v>
      </c>
    </row>
    <row r="2700" spans="1:1" x14ac:dyDescent="0.25">
      <c r="A2700" t="e">
        <f>- Concelho: Cinfães</f>
        <v>#NAME?</v>
      </c>
    </row>
    <row r="2701" spans="1:1" x14ac:dyDescent="0.25">
      <c r="A2701" t="e">
        <f>- Distrito: Viseu</f>
        <v>#NAME?</v>
      </c>
    </row>
    <row r="2702" spans="1:1" x14ac:dyDescent="0.25">
      <c r="A2702" t="s">
        <v>893</v>
      </c>
    </row>
    <row r="2703" spans="1:1" x14ac:dyDescent="0.25">
      <c r="A2703" t="s">
        <v>894</v>
      </c>
    </row>
    <row r="2704" spans="1:1" x14ac:dyDescent="0.25">
      <c r="A2704" t="s">
        <v>366</v>
      </c>
    </row>
    <row r="2705" spans="1:1" x14ac:dyDescent="0.25">
      <c r="A2705" t="s">
        <v>221</v>
      </c>
    </row>
    <row r="2706" spans="1:1" x14ac:dyDescent="0.25">
      <c r="A2706" t="s">
        <v>73</v>
      </c>
    </row>
    <row r="2707" spans="1:1" x14ac:dyDescent="0.25">
      <c r="A2707" t="s">
        <v>44</v>
      </c>
    </row>
    <row r="2708" spans="1:1" x14ac:dyDescent="0.25">
      <c r="A2708" t="s">
        <v>222</v>
      </c>
    </row>
    <row r="2709" spans="1:1" x14ac:dyDescent="0.25">
      <c r="A2709" t="s">
        <v>167</v>
      </c>
    </row>
    <row r="2710" spans="1:1" x14ac:dyDescent="0.25">
      <c r="A2710" t="s">
        <v>47</v>
      </c>
    </row>
    <row r="2711" spans="1:1" x14ac:dyDescent="0.25">
      <c r="A2711" t="s">
        <v>895</v>
      </c>
    </row>
    <row r="2712" spans="1:1" x14ac:dyDescent="0.25">
      <c r="A2712" t="s">
        <v>896</v>
      </c>
    </row>
    <row r="2713" spans="1:1" x14ac:dyDescent="0.25">
      <c r="A2713" t="s">
        <v>897</v>
      </c>
    </row>
    <row r="2714" spans="1:1" x14ac:dyDescent="0.25">
      <c r="A2714" t="s">
        <v>898</v>
      </c>
    </row>
    <row r="2715" spans="1:1" x14ac:dyDescent="0.25">
      <c r="A2715" t="s">
        <v>17</v>
      </c>
    </row>
    <row r="2716" spans="1:1" x14ac:dyDescent="0.25">
      <c r="A2716" t="s">
        <v>116</v>
      </c>
    </row>
    <row r="2717" spans="1:1" x14ac:dyDescent="0.25">
      <c r="A2717" t="e">
        <f>- Freguesia: São Cristovão de Nogueira</f>
        <v>#NAME?</v>
      </c>
    </row>
    <row r="2718" spans="1:1" x14ac:dyDescent="0.25">
      <c r="A2718" t="e">
        <f>- Concelho: Cinfães</f>
        <v>#NAME?</v>
      </c>
    </row>
    <row r="2719" spans="1:1" x14ac:dyDescent="0.25">
      <c r="A2719" t="e">
        <f>- Distrito: Viseu</f>
        <v>#NAME?</v>
      </c>
    </row>
    <row r="2720" spans="1:1" x14ac:dyDescent="0.25">
      <c r="A2720" t="s">
        <v>899</v>
      </c>
    </row>
    <row r="2721" spans="1:1" x14ac:dyDescent="0.25">
      <c r="A2721" t="s">
        <v>900</v>
      </c>
    </row>
    <row r="2722" spans="1:1" x14ac:dyDescent="0.25">
      <c r="A2722" t="s">
        <v>901</v>
      </c>
    </row>
    <row r="2723" spans="1:1" x14ac:dyDescent="0.25">
      <c r="A2723" t="s">
        <v>221</v>
      </c>
    </row>
    <row r="2724" spans="1:1" x14ac:dyDescent="0.25">
      <c r="A2724" t="s">
        <v>73</v>
      </c>
    </row>
    <row r="2725" spans="1:1" x14ac:dyDescent="0.25">
      <c r="A2725" t="s">
        <v>44</v>
      </c>
    </row>
    <row r="2726" spans="1:1" x14ac:dyDescent="0.25">
      <c r="A2726" t="s">
        <v>66</v>
      </c>
    </row>
    <row r="2727" spans="1:1" x14ac:dyDescent="0.25">
      <c r="A2727" t="s">
        <v>77</v>
      </c>
    </row>
    <row r="2728" spans="1:1" x14ac:dyDescent="0.25">
      <c r="A2728" t="s">
        <v>47</v>
      </c>
    </row>
    <row r="2729" spans="1:1" x14ac:dyDescent="0.25">
      <c r="A2729" t="s">
        <v>902</v>
      </c>
    </row>
    <row r="2730" spans="1:1" x14ac:dyDescent="0.25">
      <c r="A2730" t="s">
        <v>903</v>
      </c>
    </row>
    <row r="2731" spans="1:1" x14ac:dyDescent="0.25">
      <c r="A2731" t="s">
        <v>904</v>
      </c>
    </row>
    <row r="2732" spans="1:1" x14ac:dyDescent="0.25">
      <c r="A2732" t="s">
        <v>905</v>
      </c>
    </row>
    <row r="2733" spans="1:1" x14ac:dyDescent="0.25">
      <c r="A2733" t="s">
        <v>17</v>
      </c>
    </row>
    <row r="2734" spans="1:1" x14ac:dyDescent="0.25">
      <c r="A2734" t="s">
        <v>116</v>
      </c>
    </row>
    <row r="2735" spans="1:1" x14ac:dyDescent="0.25">
      <c r="A2735" t="e">
        <f>- Freguesia: Cinfães</f>
        <v>#NAME?</v>
      </c>
    </row>
    <row r="2736" spans="1:1" x14ac:dyDescent="0.25">
      <c r="A2736" t="e">
        <f>- Concelho: Cinfães</f>
        <v>#NAME?</v>
      </c>
    </row>
    <row r="2737" spans="1:1" x14ac:dyDescent="0.25">
      <c r="A2737" t="e">
        <f>- Distrito: Viseu</f>
        <v>#NAME?</v>
      </c>
    </row>
    <row r="2738" spans="1:1" x14ac:dyDescent="0.25">
      <c r="A2738" t="s">
        <v>906</v>
      </c>
    </row>
    <row r="2739" spans="1:1" x14ac:dyDescent="0.25">
      <c r="A2739" t="s">
        <v>907</v>
      </c>
    </row>
    <row r="2740" spans="1:1" x14ac:dyDescent="0.25">
      <c r="A2740" t="s">
        <v>908</v>
      </c>
    </row>
    <row r="2741" spans="1:1" x14ac:dyDescent="0.25">
      <c r="A2741" t="s">
        <v>55</v>
      </c>
    </row>
    <row r="2742" spans="1:1" x14ac:dyDescent="0.25">
      <c r="A2742" t="s">
        <v>56</v>
      </c>
    </row>
    <row r="2743" spans="1:1" x14ac:dyDescent="0.25">
      <c r="A2743" t="s">
        <v>44</v>
      </c>
    </row>
    <row r="2744" spans="1:1" x14ac:dyDescent="0.25">
      <c r="A2744" t="s">
        <v>57</v>
      </c>
    </row>
    <row r="2745" spans="1:1" x14ac:dyDescent="0.25">
      <c r="A2745" t="s">
        <v>77</v>
      </c>
    </row>
    <row r="2746" spans="1:1" x14ac:dyDescent="0.25">
      <c r="A2746" t="s">
        <v>235</v>
      </c>
    </row>
    <row r="2747" spans="1:1" x14ac:dyDescent="0.25">
      <c r="A2747" t="s">
        <v>909</v>
      </c>
    </row>
    <row r="2748" spans="1:1" x14ac:dyDescent="0.25">
      <c r="A2748" t="s">
        <v>910</v>
      </c>
    </row>
    <row r="2749" spans="1:1" x14ac:dyDescent="0.25">
      <c r="A2749" t="s">
        <v>911</v>
      </c>
    </row>
    <row r="2750" spans="1:1" x14ac:dyDescent="0.25">
      <c r="A2750" t="s">
        <v>912</v>
      </c>
    </row>
    <row r="2751" spans="1:1" x14ac:dyDescent="0.25">
      <c r="A2751" t="s">
        <v>17</v>
      </c>
    </row>
    <row r="2752" spans="1:1" x14ac:dyDescent="0.25">
      <c r="A2752" t="s">
        <v>116</v>
      </c>
    </row>
    <row r="2753" spans="1:1" x14ac:dyDescent="0.25">
      <c r="A2753" t="e">
        <f>- Freguesia: Bornes de Aguiar</f>
        <v>#NAME?</v>
      </c>
    </row>
    <row r="2754" spans="1:1" x14ac:dyDescent="0.25">
      <c r="A2754" t="e">
        <f>- Concelho: Vila Pouca de Aguiar</f>
        <v>#NAME?</v>
      </c>
    </row>
    <row r="2755" spans="1:1" x14ac:dyDescent="0.25">
      <c r="A2755" t="e">
        <f>- Distrito: Vila Real</f>
        <v>#NAME?</v>
      </c>
    </row>
    <row r="2756" spans="1:1" x14ac:dyDescent="0.25">
      <c r="A2756" t="s">
        <v>913</v>
      </c>
    </row>
    <row r="2757" spans="1:1" x14ac:dyDescent="0.25">
      <c r="A2757" t="s">
        <v>914</v>
      </c>
    </row>
    <row r="2758" spans="1:1" x14ac:dyDescent="0.25">
      <c r="A2758" t="s">
        <v>83</v>
      </c>
    </row>
    <row r="2759" spans="1:1" x14ac:dyDescent="0.25">
      <c r="A2759" t="s">
        <v>55</v>
      </c>
    </row>
    <row r="2760" spans="1:1" x14ac:dyDescent="0.25">
      <c r="A2760" t="s">
        <v>56</v>
      </c>
    </row>
    <row r="2761" spans="1:1" x14ac:dyDescent="0.25">
      <c r="A2761" t="s">
        <v>44</v>
      </c>
    </row>
    <row r="2762" spans="1:1" x14ac:dyDescent="0.25">
      <c r="A2762" t="s">
        <v>57</v>
      </c>
    </row>
    <row r="2763" spans="1:1" x14ac:dyDescent="0.25">
      <c r="A2763" t="s">
        <v>46</v>
      </c>
    </row>
    <row r="2764" spans="1:1" x14ac:dyDescent="0.25">
      <c r="A2764" t="s">
        <v>47</v>
      </c>
    </row>
    <row r="2765" spans="1:1" x14ac:dyDescent="0.25">
      <c r="A2765" t="s">
        <v>674</v>
      </c>
    </row>
    <row r="2766" spans="1:1" x14ac:dyDescent="0.25">
      <c r="A2766" t="s">
        <v>915</v>
      </c>
    </row>
    <row r="2767" spans="1:1" x14ac:dyDescent="0.25">
      <c r="A2767" t="s">
        <v>916</v>
      </c>
    </row>
    <row r="2768" spans="1:1" x14ac:dyDescent="0.25">
      <c r="A2768" t="s">
        <v>69</v>
      </c>
    </row>
    <row r="2769" spans="1:1" x14ac:dyDescent="0.25">
      <c r="A2769" t="s">
        <v>17</v>
      </c>
    </row>
    <row r="2770" spans="1:1" x14ac:dyDescent="0.25">
      <c r="A2770" t="e">
        <f>- Lugar: Giesteira</f>
        <v>#NAME?</v>
      </c>
    </row>
    <row r="2771" spans="1:1" x14ac:dyDescent="0.25">
      <c r="A2771" t="e">
        <f>- Freguesia: Ferreira</f>
        <v>#NAME?</v>
      </c>
    </row>
    <row r="2772" spans="1:1" x14ac:dyDescent="0.25">
      <c r="A2772" t="e">
        <f>- Concelho: Paredes de Coura</f>
        <v>#NAME?</v>
      </c>
    </row>
    <row r="2773" spans="1:1" x14ac:dyDescent="0.25">
      <c r="A2773" t="e">
        <f>- Distrito: Viana do Castelo</f>
        <v>#NAME?</v>
      </c>
    </row>
    <row r="2774" spans="1:1" x14ac:dyDescent="0.25">
      <c r="A2774" t="s">
        <v>917</v>
      </c>
    </row>
    <row r="2775" spans="1:1" x14ac:dyDescent="0.25">
      <c r="A2775" t="s">
        <v>918</v>
      </c>
    </row>
    <row r="2776" spans="1:1" x14ac:dyDescent="0.25">
      <c r="A2776" t="s">
        <v>160</v>
      </c>
    </row>
    <row r="2777" spans="1:1" x14ac:dyDescent="0.25">
      <c r="A2777" t="s">
        <v>55</v>
      </c>
    </row>
    <row r="2778" spans="1:1" x14ac:dyDescent="0.25">
      <c r="A2778" t="s">
        <v>56</v>
      </c>
    </row>
    <row r="2779" spans="1:1" x14ac:dyDescent="0.25">
      <c r="A2779" t="s">
        <v>44</v>
      </c>
    </row>
    <row r="2780" spans="1:1" x14ac:dyDescent="0.25">
      <c r="A2780" t="s">
        <v>57</v>
      </c>
    </row>
    <row r="2781" spans="1:1" x14ac:dyDescent="0.25">
      <c r="A2781" t="s">
        <v>77</v>
      </c>
    </row>
    <row r="2782" spans="1:1" x14ac:dyDescent="0.25">
      <c r="A2782" t="s">
        <v>47</v>
      </c>
    </row>
    <row r="2783" spans="1:1" x14ac:dyDescent="0.25">
      <c r="A2783" t="s">
        <v>919</v>
      </c>
    </row>
    <row r="2784" spans="1:1" x14ac:dyDescent="0.25">
      <c r="A2784" t="s">
        <v>920</v>
      </c>
    </row>
    <row r="2785" spans="1:1" x14ac:dyDescent="0.25">
      <c r="A2785" t="s">
        <v>921</v>
      </c>
    </row>
    <row r="2786" spans="1:1" x14ac:dyDescent="0.25">
      <c r="A2786" t="s">
        <v>922</v>
      </c>
    </row>
    <row r="2787" spans="1:1" x14ac:dyDescent="0.25">
      <c r="A2787" t="s">
        <v>17</v>
      </c>
    </row>
    <row r="2788" spans="1:1" x14ac:dyDescent="0.25">
      <c r="A2788" t="e">
        <f>- Lugar: Vegide</f>
        <v>#NAME?</v>
      </c>
    </row>
    <row r="2789" spans="1:1" x14ac:dyDescent="0.25">
      <c r="A2789" t="e">
        <f>- Freguesia: Sobrado</f>
        <v>#NAME?</v>
      </c>
    </row>
    <row r="2790" spans="1:1" x14ac:dyDescent="0.25">
      <c r="A2790" t="e">
        <f>- Concelho: Castelo de Paiva</f>
        <v>#NAME?</v>
      </c>
    </row>
    <row r="2791" spans="1:1" x14ac:dyDescent="0.25">
      <c r="A2791" t="e">
        <f>- Distrito: Aveiro</f>
        <v>#NAME?</v>
      </c>
    </row>
    <row r="2792" spans="1:1" x14ac:dyDescent="0.25">
      <c r="A2792" t="s">
        <v>923</v>
      </c>
    </row>
    <row r="2793" spans="1:1" x14ac:dyDescent="0.25">
      <c r="A2793" t="s">
        <v>924</v>
      </c>
    </row>
    <row r="2794" spans="1:1" x14ac:dyDescent="0.25">
      <c r="A2794" t="s">
        <v>925</v>
      </c>
    </row>
    <row r="2795" spans="1:1" x14ac:dyDescent="0.25">
      <c r="A2795" t="s">
        <v>112</v>
      </c>
    </row>
    <row r="2796" spans="1:1" x14ac:dyDescent="0.25">
      <c r="A2796" t="s">
        <v>120</v>
      </c>
    </row>
    <row r="2797" spans="1:1" x14ac:dyDescent="0.25">
      <c r="A2797" t="s">
        <v>44</v>
      </c>
    </row>
    <row r="2798" spans="1:1" x14ac:dyDescent="0.25">
      <c r="A2798" t="s">
        <v>66</v>
      </c>
    </row>
    <row r="2799" spans="1:1" x14ac:dyDescent="0.25">
      <c r="A2799" t="s">
        <v>77</v>
      </c>
    </row>
    <row r="2800" spans="1:1" x14ac:dyDescent="0.25">
      <c r="A2800" t="s">
        <v>47</v>
      </c>
    </row>
    <row r="2801" spans="1:1" x14ac:dyDescent="0.25">
      <c r="A2801" t="s">
        <v>926</v>
      </c>
    </row>
    <row r="2802" spans="1:1" x14ac:dyDescent="0.25">
      <c r="A2802" t="s">
        <v>927</v>
      </c>
    </row>
    <row r="2803" spans="1:1" x14ac:dyDescent="0.25">
      <c r="A2803" t="s">
        <v>928</v>
      </c>
    </row>
    <row r="2804" spans="1:1" x14ac:dyDescent="0.25">
      <c r="A2804" t="s">
        <v>69</v>
      </c>
    </row>
    <row r="2805" spans="1:1" x14ac:dyDescent="0.25">
      <c r="A2805" t="s">
        <v>17</v>
      </c>
    </row>
    <row r="2806" spans="1:1" x14ac:dyDescent="0.25">
      <c r="A2806" t="s">
        <v>929</v>
      </c>
    </row>
    <row r="2807" spans="1:1" x14ac:dyDescent="0.25">
      <c r="A2807" t="e">
        <f>- Freguesia: Palmeira de Faro</f>
        <v>#NAME?</v>
      </c>
    </row>
    <row r="2808" spans="1:1" x14ac:dyDescent="0.25">
      <c r="A2808" t="e">
        <f>- Concelho: Esposende</f>
        <v>#NAME?</v>
      </c>
    </row>
    <row r="2809" spans="1:1" x14ac:dyDescent="0.25">
      <c r="A2809" t="e">
        <f>- Distrito: Braga</f>
        <v>#NAME?</v>
      </c>
    </row>
    <row r="2810" spans="1:1" x14ac:dyDescent="0.25">
      <c r="A2810" t="s">
        <v>930</v>
      </c>
    </row>
    <row r="2811" spans="1:1" x14ac:dyDescent="0.25">
      <c r="A2811" t="s">
        <v>931</v>
      </c>
    </row>
    <row r="2812" spans="1:1" x14ac:dyDescent="0.25">
      <c r="A2812" t="s">
        <v>932</v>
      </c>
    </row>
    <row r="2813" spans="1:1" x14ac:dyDescent="0.25">
      <c r="A2813" t="s">
        <v>55</v>
      </c>
    </row>
    <row r="2814" spans="1:1" x14ac:dyDescent="0.25">
      <c r="A2814" t="s">
        <v>56</v>
      </c>
    </row>
    <row r="2815" spans="1:1" x14ac:dyDescent="0.25">
      <c r="A2815" t="s">
        <v>44</v>
      </c>
    </row>
    <row r="2816" spans="1:1" x14ac:dyDescent="0.25">
      <c r="A2816" t="s">
        <v>57</v>
      </c>
    </row>
    <row r="2817" spans="1:1" x14ac:dyDescent="0.25">
      <c r="A2817" t="s">
        <v>77</v>
      </c>
    </row>
    <row r="2818" spans="1:1" x14ac:dyDescent="0.25">
      <c r="A2818" t="s">
        <v>47</v>
      </c>
    </row>
    <row r="2819" spans="1:1" x14ac:dyDescent="0.25">
      <c r="A2819" t="s">
        <v>933</v>
      </c>
    </row>
    <row r="2820" spans="1:1" x14ac:dyDescent="0.25">
      <c r="A2820" t="s">
        <v>934</v>
      </c>
    </row>
    <row r="2821" spans="1:1" x14ac:dyDescent="0.25">
      <c r="A2821" t="s">
        <v>935</v>
      </c>
    </row>
    <row r="2822" spans="1:1" x14ac:dyDescent="0.25">
      <c r="A2822" t="s">
        <v>936</v>
      </c>
    </row>
    <row r="2823" spans="1:1" x14ac:dyDescent="0.25">
      <c r="A2823" t="s">
        <v>17</v>
      </c>
    </row>
    <row r="2824" spans="1:1" x14ac:dyDescent="0.25">
      <c r="A2824" t="s">
        <v>116</v>
      </c>
    </row>
    <row r="2825" spans="1:1" x14ac:dyDescent="0.25">
      <c r="A2825" t="e">
        <f>- Freguesia: Arcos</f>
        <v>#NAME?</v>
      </c>
    </row>
    <row r="2826" spans="1:1" x14ac:dyDescent="0.25">
      <c r="A2826" t="e">
        <f>- Concelho: Ponte de Lima</f>
        <v>#NAME?</v>
      </c>
    </row>
    <row r="2827" spans="1:1" x14ac:dyDescent="0.25">
      <c r="A2827" t="e">
        <f>- Distrito: Viana do Castelo</f>
        <v>#NAME?</v>
      </c>
    </row>
    <row r="2828" spans="1:1" x14ac:dyDescent="0.25">
      <c r="A2828" t="s">
        <v>937</v>
      </c>
    </row>
    <row r="2829" spans="1:1" x14ac:dyDescent="0.25">
      <c r="A2829" t="s">
        <v>938</v>
      </c>
    </row>
    <row r="2830" spans="1:1" x14ac:dyDescent="0.25">
      <c r="A2830" t="s">
        <v>939</v>
      </c>
    </row>
    <row r="2831" spans="1:1" x14ac:dyDescent="0.25">
      <c r="A2831" t="s">
        <v>55</v>
      </c>
    </row>
    <row r="2832" spans="1:1" x14ac:dyDescent="0.25">
      <c r="A2832" t="s">
        <v>56</v>
      </c>
    </row>
    <row r="2833" spans="1:1" x14ac:dyDescent="0.25">
      <c r="A2833" t="s">
        <v>44</v>
      </c>
    </row>
    <row r="2834" spans="1:1" x14ac:dyDescent="0.25">
      <c r="A2834" t="s">
        <v>222</v>
      </c>
    </row>
    <row r="2835" spans="1:1" x14ac:dyDescent="0.25">
      <c r="A2835" t="s">
        <v>86</v>
      </c>
    </row>
    <row r="2836" spans="1:1" x14ac:dyDescent="0.25">
      <c r="A2836" t="s">
        <v>47</v>
      </c>
    </row>
    <row r="2837" spans="1:1" x14ac:dyDescent="0.25">
      <c r="A2837" t="s">
        <v>940</v>
      </c>
    </row>
    <row r="2838" spans="1:1" x14ac:dyDescent="0.25">
      <c r="A2838" t="s">
        <v>941</v>
      </c>
    </row>
    <row r="2839" spans="1:1" x14ac:dyDescent="0.25">
      <c r="A2839" t="s">
        <v>942</v>
      </c>
    </row>
    <row r="2840" spans="1:1" x14ac:dyDescent="0.25">
      <c r="A2840" t="s">
        <v>943</v>
      </c>
    </row>
    <row r="2841" spans="1:1" x14ac:dyDescent="0.25">
      <c r="A2841" t="s">
        <v>17</v>
      </c>
    </row>
    <row r="2842" spans="1:1" x14ac:dyDescent="0.25">
      <c r="A2842" t="e">
        <f>- Lugar: Sanjemondes</f>
        <v>#NAME?</v>
      </c>
    </row>
    <row r="2843" spans="1:1" x14ac:dyDescent="0.25">
      <c r="A2843" t="e">
        <f>- Freguesia: Arcos</f>
        <v>#NAME?</v>
      </c>
    </row>
    <row r="2844" spans="1:1" x14ac:dyDescent="0.25">
      <c r="A2844" t="e">
        <f>- Concelho: Ponte de Lima</f>
        <v>#NAME?</v>
      </c>
    </row>
    <row r="2845" spans="1:1" x14ac:dyDescent="0.25">
      <c r="A2845" t="e">
        <f>- Distrito: Viana do Castelo</f>
        <v>#NAME?</v>
      </c>
    </row>
    <row r="2846" spans="1:1" x14ac:dyDescent="0.25">
      <c r="A2846" t="s">
        <v>944</v>
      </c>
    </row>
    <row r="2847" spans="1:1" x14ac:dyDescent="0.25">
      <c r="A2847" t="s">
        <v>945</v>
      </c>
    </row>
    <row r="2848" spans="1:1" x14ac:dyDescent="0.25">
      <c r="A2848" t="s">
        <v>946</v>
      </c>
    </row>
    <row r="2849" spans="1:1" x14ac:dyDescent="0.25">
      <c r="A2849" t="s">
        <v>55</v>
      </c>
    </row>
    <row r="2850" spans="1:1" x14ac:dyDescent="0.25">
      <c r="A2850" t="s">
        <v>56</v>
      </c>
    </row>
    <row r="2851" spans="1:1" x14ac:dyDescent="0.25">
      <c r="A2851" t="s">
        <v>44</v>
      </c>
    </row>
    <row r="2852" spans="1:1" x14ac:dyDescent="0.25">
      <c r="A2852" t="s">
        <v>222</v>
      </c>
    </row>
    <row r="2853" spans="1:1" x14ac:dyDescent="0.25">
      <c r="A2853" t="s">
        <v>77</v>
      </c>
    </row>
    <row r="2854" spans="1:1" x14ac:dyDescent="0.25">
      <c r="A2854" t="s">
        <v>47</v>
      </c>
    </row>
    <row r="2855" spans="1:1" x14ac:dyDescent="0.25">
      <c r="A2855" t="s">
        <v>947</v>
      </c>
    </row>
    <row r="2856" spans="1:1" x14ac:dyDescent="0.25">
      <c r="A2856" t="s">
        <v>948</v>
      </c>
    </row>
    <row r="2857" spans="1:1" x14ac:dyDescent="0.25">
      <c r="A2857" t="s">
        <v>949</v>
      </c>
    </row>
    <row r="2858" spans="1:1" x14ac:dyDescent="0.25">
      <c r="A2858" t="s">
        <v>69</v>
      </c>
    </row>
    <row r="2859" spans="1:1" x14ac:dyDescent="0.25">
      <c r="A2859" t="s">
        <v>17</v>
      </c>
    </row>
    <row r="2860" spans="1:1" x14ac:dyDescent="0.25">
      <c r="A2860" t="e">
        <f>- Lugar: Pia dos Eidos</f>
        <v>#NAME?</v>
      </c>
    </row>
    <row r="2861" spans="1:1" x14ac:dyDescent="0.25">
      <c r="A2861" t="e">
        <f>- Freguesia: Areosa</f>
        <v>#NAME?</v>
      </c>
    </row>
    <row r="2862" spans="1:1" x14ac:dyDescent="0.25">
      <c r="A2862" t="e">
        <f>- Concelho: Viana do Castelo</f>
        <v>#NAME?</v>
      </c>
    </row>
    <row r="2863" spans="1:1" x14ac:dyDescent="0.25">
      <c r="A2863" t="e">
        <f>- Distrito: Viana do Castelo</f>
        <v>#NAME?</v>
      </c>
    </row>
    <row r="2864" spans="1:1" x14ac:dyDescent="0.25">
      <c r="A2864" t="s">
        <v>950</v>
      </c>
    </row>
    <row r="2865" spans="1:1" x14ac:dyDescent="0.25">
      <c r="A2865" t="s">
        <v>951</v>
      </c>
    </row>
    <row r="2866" spans="1:1" x14ac:dyDescent="0.25">
      <c r="A2866" t="s">
        <v>952</v>
      </c>
    </row>
    <row r="2867" spans="1:1" x14ac:dyDescent="0.25">
      <c r="A2867" t="s">
        <v>221</v>
      </c>
    </row>
    <row r="2868" spans="1:1" x14ac:dyDescent="0.25">
      <c r="A2868" t="s">
        <v>56</v>
      </c>
    </row>
    <row r="2869" spans="1:1" x14ac:dyDescent="0.25">
      <c r="A2869" t="s">
        <v>44</v>
      </c>
    </row>
    <row r="2870" spans="1:1" x14ac:dyDescent="0.25">
      <c r="A2870" t="s">
        <v>222</v>
      </c>
    </row>
    <row r="2871" spans="1:1" x14ac:dyDescent="0.25">
      <c r="A2871" t="s">
        <v>46</v>
      </c>
    </row>
    <row r="2872" spans="1:1" x14ac:dyDescent="0.25">
      <c r="A2872" t="s">
        <v>47</v>
      </c>
    </row>
    <row r="2873" spans="1:1" x14ac:dyDescent="0.25">
      <c r="A2873" t="s">
        <v>940</v>
      </c>
    </row>
    <row r="2874" spans="1:1" x14ac:dyDescent="0.25">
      <c r="A2874" t="s">
        <v>953</v>
      </c>
    </row>
    <row r="2875" spans="1:1" x14ac:dyDescent="0.25">
      <c r="A2875" t="s">
        <v>954</v>
      </c>
    </row>
    <row r="2876" spans="1:1" x14ac:dyDescent="0.25">
      <c r="A2876" t="s">
        <v>69</v>
      </c>
    </row>
    <row r="2877" spans="1:1" x14ac:dyDescent="0.25">
      <c r="A2877" t="s">
        <v>17</v>
      </c>
    </row>
    <row r="2878" spans="1:1" x14ac:dyDescent="0.25">
      <c r="A2878" t="e">
        <f>- Lugar: Lugar do Padrão</f>
        <v>#NAME?</v>
      </c>
    </row>
    <row r="2879" spans="1:1" x14ac:dyDescent="0.25">
      <c r="A2879" t="e">
        <f>- Freguesia: Cardielos</f>
        <v>#NAME?</v>
      </c>
    </row>
    <row r="2880" spans="1:1" x14ac:dyDescent="0.25">
      <c r="A2880" t="e">
        <f>- Concelho: Viana do Castelo</f>
        <v>#NAME?</v>
      </c>
    </row>
    <row r="2881" spans="1:1" x14ac:dyDescent="0.25">
      <c r="A2881" t="e">
        <f>- Distrito: Viana do Castelo</f>
        <v>#NAME?</v>
      </c>
    </row>
    <row r="2882" spans="1:1" x14ac:dyDescent="0.25">
      <c r="A2882" t="s">
        <v>955</v>
      </c>
    </row>
    <row r="2883" spans="1:1" x14ac:dyDescent="0.25">
      <c r="A2883" t="s">
        <v>956</v>
      </c>
    </row>
    <row r="2884" spans="1:1" x14ac:dyDescent="0.25">
      <c r="A2884" t="s">
        <v>957</v>
      </c>
    </row>
    <row r="2885" spans="1:1" x14ac:dyDescent="0.25">
      <c r="A2885" t="s">
        <v>55</v>
      </c>
    </row>
    <row r="2886" spans="1:1" x14ac:dyDescent="0.25">
      <c r="A2886" t="s">
        <v>73</v>
      </c>
    </row>
    <row r="2887" spans="1:1" x14ac:dyDescent="0.25">
      <c r="A2887" t="s">
        <v>44</v>
      </c>
    </row>
    <row r="2888" spans="1:1" x14ac:dyDescent="0.25">
      <c r="A2888" t="s">
        <v>57</v>
      </c>
    </row>
    <row r="2889" spans="1:1" x14ac:dyDescent="0.25">
      <c r="A2889" t="s">
        <v>167</v>
      </c>
    </row>
    <row r="2890" spans="1:1" x14ac:dyDescent="0.25">
      <c r="A2890" t="s">
        <v>47</v>
      </c>
    </row>
    <row r="2891" spans="1:1" x14ac:dyDescent="0.25">
      <c r="A2891" t="s">
        <v>958</v>
      </c>
    </row>
    <row r="2892" spans="1:1" x14ac:dyDescent="0.25">
      <c r="A2892" t="s">
        <v>959</v>
      </c>
    </row>
    <row r="2893" spans="1:1" x14ac:dyDescent="0.25">
      <c r="A2893" t="s">
        <v>960</v>
      </c>
    </row>
    <row r="2894" spans="1:1" x14ac:dyDescent="0.25">
      <c r="A2894" t="s">
        <v>69</v>
      </c>
    </row>
    <row r="2895" spans="1:1" x14ac:dyDescent="0.25">
      <c r="A2895" t="s">
        <v>17</v>
      </c>
    </row>
    <row r="2896" spans="1:1" x14ac:dyDescent="0.25">
      <c r="A2896" t="s">
        <v>116</v>
      </c>
    </row>
    <row r="2897" spans="1:1" x14ac:dyDescent="0.25">
      <c r="A2897" t="e">
        <f>- Freguesia: Correlhã</f>
        <v>#NAME?</v>
      </c>
    </row>
    <row r="2898" spans="1:1" x14ac:dyDescent="0.25">
      <c r="A2898" t="e">
        <f>- Concelho: Ponte de Lima</f>
        <v>#NAME?</v>
      </c>
    </row>
    <row r="2899" spans="1:1" x14ac:dyDescent="0.25">
      <c r="A2899" t="e">
        <f>- Distrito: Viana do Castelo</f>
        <v>#NAME?</v>
      </c>
    </row>
    <row r="2900" spans="1:1" x14ac:dyDescent="0.25">
      <c r="A2900" t="s">
        <v>961</v>
      </c>
    </row>
    <row r="2901" spans="1:1" x14ac:dyDescent="0.25">
      <c r="A2901" t="s">
        <v>962</v>
      </c>
    </row>
    <row r="2902" spans="1:1" x14ac:dyDescent="0.25">
      <c r="A2902" t="s">
        <v>963</v>
      </c>
    </row>
    <row r="2903" spans="1:1" x14ac:dyDescent="0.25">
      <c r="A2903" t="s">
        <v>84</v>
      </c>
    </row>
    <row r="2904" spans="1:1" x14ac:dyDescent="0.25">
      <c r="A2904" t="s">
        <v>85</v>
      </c>
    </row>
    <row r="2905" spans="1:1" x14ac:dyDescent="0.25">
      <c r="A2905" t="s">
        <v>44</v>
      </c>
    </row>
    <row r="2906" spans="1:1" x14ac:dyDescent="0.25">
      <c r="A2906" t="s">
        <v>66</v>
      </c>
    </row>
    <row r="2907" spans="1:1" x14ac:dyDescent="0.25">
      <c r="A2907" t="s">
        <v>167</v>
      </c>
    </row>
    <row r="2908" spans="1:1" x14ac:dyDescent="0.25">
      <c r="A2908" t="s">
        <v>47</v>
      </c>
    </row>
    <row r="2909" spans="1:1" x14ac:dyDescent="0.25">
      <c r="A2909" t="s">
        <v>940</v>
      </c>
    </row>
    <row r="2910" spans="1:1" x14ac:dyDescent="0.25">
      <c r="A2910" t="s">
        <v>964</v>
      </c>
    </row>
    <row r="2911" spans="1:1" x14ac:dyDescent="0.25">
      <c r="A2911" t="s">
        <v>965</v>
      </c>
    </row>
    <row r="2912" spans="1:1" x14ac:dyDescent="0.25">
      <c r="A2912" t="s">
        <v>69</v>
      </c>
    </row>
    <row r="2913" spans="1:1" x14ac:dyDescent="0.25">
      <c r="A2913" t="s">
        <v>17</v>
      </c>
    </row>
    <row r="2914" spans="1:1" x14ac:dyDescent="0.25">
      <c r="A2914" t="s">
        <v>116</v>
      </c>
    </row>
    <row r="2915" spans="1:1" x14ac:dyDescent="0.25">
      <c r="A2915" t="e">
        <f>- Freguesia: Nogueira</f>
        <v>#NAME?</v>
      </c>
    </row>
    <row r="2916" spans="1:1" x14ac:dyDescent="0.25">
      <c r="A2916" t="e">
        <f>- Concelho: Viana do Castelo</f>
        <v>#NAME?</v>
      </c>
    </row>
    <row r="2917" spans="1:1" x14ac:dyDescent="0.25">
      <c r="A2917" t="e">
        <f>- Distrito: Viana do Castelo</f>
        <v>#NAME?</v>
      </c>
    </row>
    <row r="2918" spans="1:1" x14ac:dyDescent="0.25">
      <c r="A2918" t="s">
        <v>966</v>
      </c>
    </row>
    <row r="2919" spans="1:1" x14ac:dyDescent="0.25">
      <c r="A2919" t="s">
        <v>967</v>
      </c>
    </row>
    <row r="2920" spans="1:1" x14ac:dyDescent="0.25">
      <c r="A2920" t="s">
        <v>968</v>
      </c>
    </row>
    <row r="2921" spans="1:1" x14ac:dyDescent="0.25">
      <c r="A2921" t="s">
        <v>112</v>
      </c>
    </row>
    <row r="2922" spans="1:1" x14ac:dyDescent="0.25">
      <c r="A2922" t="s">
        <v>120</v>
      </c>
    </row>
    <row r="2923" spans="1:1" x14ac:dyDescent="0.25">
      <c r="A2923" t="s">
        <v>44</v>
      </c>
    </row>
    <row r="2924" spans="1:1" x14ac:dyDescent="0.25">
      <c r="A2924" t="s">
        <v>66</v>
      </c>
    </row>
    <row r="2925" spans="1:1" x14ac:dyDescent="0.25">
      <c r="A2925" t="s">
        <v>77</v>
      </c>
    </row>
    <row r="2926" spans="1:1" x14ac:dyDescent="0.25">
      <c r="A2926" t="s">
        <v>47</v>
      </c>
    </row>
    <row r="2927" spans="1:1" x14ac:dyDescent="0.25">
      <c r="A2927" t="s">
        <v>958</v>
      </c>
    </row>
    <row r="2928" spans="1:1" x14ac:dyDescent="0.25">
      <c r="A2928" t="s">
        <v>969</v>
      </c>
    </row>
    <row r="2929" spans="1:1" x14ac:dyDescent="0.25">
      <c r="A2929" t="s">
        <v>970</v>
      </c>
    </row>
    <row r="2930" spans="1:1" x14ac:dyDescent="0.25">
      <c r="A2930" t="s">
        <v>69</v>
      </c>
    </row>
    <row r="2931" spans="1:1" x14ac:dyDescent="0.25">
      <c r="A2931" t="s">
        <v>17</v>
      </c>
    </row>
    <row r="2932" spans="1:1" x14ac:dyDescent="0.25">
      <c r="A2932" t="e">
        <f>- Lugar: Alto do Folgadoiro</f>
        <v>#NAME?</v>
      </c>
    </row>
    <row r="2933" spans="1:1" x14ac:dyDescent="0.25">
      <c r="A2933" t="e">
        <f>- Freguesia: Amonde</f>
        <v>#NAME?</v>
      </c>
    </row>
    <row r="2934" spans="1:1" x14ac:dyDescent="0.25">
      <c r="A2934" t="e">
        <f>- Concelho: Viana do Castelo</f>
        <v>#NAME?</v>
      </c>
    </row>
    <row r="2935" spans="1:1" x14ac:dyDescent="0.25">
      <c r="A2935" t="e">
        <f>- Distrito: Viana do Castelo</f>
        <v>#NAME?</v>
      </c>
    </row>
    <row r="2936" spans="1:1" x14ac:dyDescent="0.25">
      <c r="A2936" t="s">
        <v>971</v>
      </c>
    </row>
    <row r="2937" spans="1:1" x14ac:dyDescent="0.25">
      <c r="A2937" t="s">
        <v>972</v>
      </c>
    </row>
    <row r="2938" spans="1:1" x14ac:dyDescent="0.25">
      <c r="A2938" t="s">
        <v>973</v>
      </c>
    </row>
    <row r="2939" spans="1:1" x14ac:dyDescent="0.25">
      <c r="A2939" t="s">
        <v>221</v>
      </c>
    </row>
    <row r="2940" spans="1:1" x14ac:dyDescent="0.25">
      <c r="A2940" t="s">
        <v>73</v>
      </c>
    </row>
    <row r="2941" spans="1:1" x14ac:dyDescent="0.25">
      <c r="A2941" t="s">
        <v>44</v>
      </c>
    </row>
    <row r="2942" spans="1:1" x14ac:dyDescent="0.25">
      <c r="A2942" t="s">
        <v>222</v>
      </c>
    </row>
    <row r="2943" spans="1:1" x14ac:dyDescent="0.25">
      <c r="A2943" t="s">
        <v>167</v>
      </c>
    </row>
    <row r="2944" spans="1:1" x14ac:dyDescent="0.25">
      <c r="A2944" t="s">
        <v>47</v>
      </c>
    </row>
    <row r="2945" spans="1:1" x14ac:dyDescent="0.25">
      <c r="A2945" t="s">
        <v>974</v>
      </c>
    </row>
    <row r="2946" spans="1:1" x14ac:dyDescent="0.25">
      <c r="A2946" t="s">
        <v>975</v>
      </c>
    </row>
    <row r="2947" spans="1:1" x14ac:dyDescent="0.25">
      <c r="A2947" t="s">
        <v>976</v>
      </c>
    </row>
    <row r="2948" spans="1:1" x14ac:dyDescent="0.25">
      <c r="A2948" t="s">
        <v>977</v>
      </c>
    </row>
    <row r="2949" spans="1:1" x14ac:dyDescent="0.25">
      <c r="A2949" t="s">
        <v>17</v>
      </c>
    </row>
    <row r="2950" spans="1:1" x14ac:dyDescent="0.25">
      <c r="A2950" t="e">
        <f>- Lugar: São Gil</f>
        <v>#NAME?</v>
      </c>
    </row>
    <row r="2951" spans="1:1" x14ac:dyDescent="0.25">
      <c r="A2951" t="e">
        <f>- Freguesia: Perre</f>
        <v>#NAME?</v>
      </c>
    </row>
    <row r="2952" spans="1:1" x14ac:dyDescent="0.25">
      <c r="A2952" t="e">
        <f>- Concelho: Viana do Castelo</f>
        <v>#NAME?</v>
      </c>
    </row>
    <row r="2953" spans="1:1" x14ac:dyDescent="0.25">
      <c r="A2953" t="e">
        <f>- Distrito: Viana do Castelo</f>
        <v>#NAME?</v>
      </c>
    </row>
    <row r="2954" spans="1:1" x14ac:dyDescent="0.25">
      <c r="A2954" t="s">
        <v>978</v>
      </c>
    </row>
    <row r="2955" spans="1:1" x14ac:dyDescent="0.25">
      <c r="A2955" t="s">
        <v>979</v>
      </c>
    </row>
    <row r="2956" spans="1:1" x14ac:dyDescent="0.25">
      <c r="A2956" t="s">
        <v>980</v>
      </c>
    </row>
    <row r="2957" spans="1:1" x14ac:dyDescent="0.25">
      <c r="A2957" t="s">
        <v>112</v>
      </c>
    </row>
    <row r="2958" spans="1:1" x14ac:dyDescent="0.25">
      <c r="A2958" t="s">
        <v>120</v>
      </c>
    </row>
    <row r="2959" spans="1:1" x14ac:dyDescent="0.25">
      <c r="A2959" t="s">
        <v>44</v>
      </c>
    </row>
    <row r="2960" spans="1:1" x14ac:dyDescent="0.25">
      <c r="A2960" t="s">
        <v>66</v>
      </c>
    </row>
    <row r="2961" spans="1:1" x14ac:dyDescent="0.25">
      <c r="A2961" t="s">
        <v>46</v>
      </c>
    </row>
    <row r="2962" spans="1:1" x14ac:dyDescent="0.25">
      <c r="A2962" t="s">
        <v>47</v>
      </c>
    </row>
    <row r="2963" spans="1:1" x14ac:dyDescent="0.25">
      <c r="A2963" t="s">
        <v>940</v>
      </c>
    </row>
    <row r="2964" spans="1:1" x14ac:dyDescent="0.25">
      <c r="A2964" t="s">
        <v>981</v>
      </c>
    </row>
    <row r="2965" spans="1:1" x14ac:dyDescent="0.25">
      <c r="A2965" t="s">
        <v>982</v>
      </c>
    </row>
    <row r="2966" spans="1:1" x14ac:dyDescent="0.25">
      <c r="A2966" t="s">
        <v>983</v>
      </c>
    </row>
    <row r="2967" spans="1:1" x14ac:dyDescent="0.25">
      <c r="A2967" t="s">
        <v>17</v>
      </c>
    </row>
    <row r="2968" spans="1:1" x14ac:dyDescent="0.25">
      <c r="A2968" t="s">
        <v>116</v>
      </c>
    </row>
    <row r="2969" spans="1:1" x14ac:dyDescent="0.25">
      <c r="A2969" t="e">
        <f>- Freguesia: Brandara</f>
        <v>#NAME?</v>
      </c>
    </row>
    <row r="2970" spans="1:1" x14ac:dyDescent="0.25">
      <c r="A2970" t="e">
        <f>- Concelho: Ponte de Lima</f>
        <v>#NAME?</v>
      </c>
    </row>
    <row r="2971" spans="1:1" x14ac:dyDescent="0.25">
      <c r="A2971" t="e">
        <f>- Distrito: Viana do Castelo</f>
        <v>#NAME?</v>
      </c>
    </row>
    <row r="2972" spans="1:1" x14ac:dyDescent="0.25">
      <c r="A2972" t="s">
        <v>984</v>
      </c>
    </row>
    <row r="2973" spans="1:1" x14ac:dyDescent="0.25">
      <c r="A2973" t="s">
        <v>985</v>
      </c>
    </row>
    <row r="2974" spans="1:1" x14ac:dyDescent="0.25">
      <c r="A2974" t="s">
        <v>986</v>
      </c>
    </row>
    <row r="2975" spans="1:1" x14ac:dyDescent="0.25">
      <c r="A2975" t="s">
        <v>55</v>
      </c>
    </row>
    <row r="2976" spans="1:1" x14ac:dyDescent="0.25">
      <c r="A2976" t="s">
        <v>56</v>
      </c>
    </row>
    <row r="2977" spans="1:1" x14ac:dyDescent="0.25">
      <c r="A2977" t="s">
        <v>44</v>
      </c>
    </row>
    <row r="2978" spans="1:1" x14ac:dyDescent="0.25">
      <c r="A2978" t="s">
        <v>57</v>
      </c>
    </row>
    <row r="2979" spans="1:1" x14ac:dyDescent="0.25">
      <c r="A2979" t="s">
        <v>46</v>
      </c>
    </row>
    <row r="2980" spans="1:1" x14ac:dyDescent="0.25">
      <c r="A2980" t="s">
        <v>235</v>
      </c>
    </row>
    <row r="2981" spans="1:1" x14ac:dyDescent="0.25">
      <c r="A2981" t="s">
        <v>987</v>
      </c>
    </row>
    <row r="2982" spans="1:1" x14ac:dyDescent="0.25">
      <c r="A2982" t="s">
        <v>988</v>
      </c>
    </row>
    <row r="2983" spans="1:1" x14ac:dyDescent="0.25">
      <c r="A2983" t="s">
        <v>989</v>
      </c>
    </row>
    <row r="2984" spans="1:1" x14ac:dyDescent="0.25">
      <c r="A2984" t="s">
        <v>990</v>
      </c>
    </row>
    <row r="2985" spans="1:1" x14ac:dyDescent="0.25">
      <c r="A2985" t="s">
        <v>17</v>
      </c>
    </row>
    <row r="2986" spans="1:1" x14ac:dyDescent="0.25">
      <c r="A2986" t="s">
        <v>116</v>
      </c>
    </row>
    <row r="2987" spans="1:1" x14ac:dyDescent="0.25">
      <c r="A2987" t="e">
        <f>- Freguesia: Refóios do Lima</f>
        <v>#NAME?</v>
      </c>
    </row>
    <row r="2988" spans="1:1" x14ac:dyDescent="0.25">
      <c r="A2988" t="e">
        <f>- Concelho: Ponte de Lima</f>
        <v>#NAME?</v>
      </c>
    </row>
    <row r="2989" spans="1:1" x14ac:dyDescent="0.25">
      <c r="A2989" t="e">
        <f>- Distrito: Viana do Castelo</f>
        <v>#NAME?</v>
      </c>
    </row>
    <row r="2990" spans="1:1" x14ac:dyDescent="0.25">
      <c r="A2990" t="s">
        <v>991</v>
      </c>
    </row>
    <row r="2991" spans="1:1" x14ac:dyDescent="0.25">
      <c r="A2991" t="s">
        <v>992</v>
      </c>
    </row>
    <row r="2992" spans="1:1" x14ac:dyDescent="0.25">
      <c r="A2992" t="s">
        <v>993</v>
      </c>
    </row>
    <row r="2993" spans="1:1" x14ac:dyDescent="0.25">
      <c r="A2993" t="s">
        <v>55</v>
      </c>
    </row>
    <row r="2994" spans="1:1" x14ac:dyDescent="0.25">
      <c r="A2994" t="s">
        <v>56</v>
      </c>
    </row>
    <row r="2995" spans="1:1" x14ac:dyDescent="0.25">
      <c r="A2995" t="s">
        <v>44</v>
      </c>
    </row>
    <row r="2996" spans="1:1" x14ac:dyDescent="0.25">
      <c r="A2996" t="s">
        <v>57</v>
      </c>
    </row>
    <row r="2997" spans="1:1" x14ac:dyDescent="0.25">
      <c r="A2997" t="s">
        <v>77</v>
      </c>
    </row>
    <row r="2998" spans="1:1" x14ac:dyDescent="0.25">
      <c r="A2998" t="s">
        <v>47</v>
      </c>
    </row>
    <row r="2999" spans="1:1" x14ac:dyDescent="0.25">
      <c r="A2999" t="s">
        <v>994</v>
      </c>
    </row>
    <row r="3000" spans="1:1" x14ac:dyDescent="0.25">
      <c r="A3000" t="s">
        <v>995</v>
      </c>
    </row>
    <row r="3001" spans="1:1" x14ac:dyDescent="0.25">
      <c r="A3001" t="s">
        <v>996</v>
      </c>
    </row>
    <row r="3002" spans="1:1" x14ac:dyDescent="0.25">
      <c r="A3002" t="s">
        <v>997</v>
      </c>
    </row>
    <row r="3003" spans="1:1" x14ac:dyDescent="0.25">
      <c r="A3003" t="s">
        <v>17</v>
      </c>
    </row>
    <row r="3004" spans="1:1" x14ac:dyDescent="0.25">
      <c r="A3004" t="s">
        <v>116</v>
      </c>
    </row>
    <row r="3005" spans="1:1" x14ac:dyDescent="0.25">
      <c r="A3005" t="e">
        <f>- Freguesia: Refóios do Lima</f>
        <v>#NAME?</v>
      </c>
    </row>
    <row r="3006" spans="1:1" x14ac:dyDescent="0.25">
      <c r="A3006" t="e">
        <f>- Concelho: Ponte de Lima</f>
        <v>#NAME?</v>
      </c>
    </row>
    <row r="3007" spans="1:1" x14ac:dyDescent="0.25">
      <c r="A3007" t="e">
        <f>- Distrito: Viana do Castelo</f>
        <v>#NAME?</v>
      </c>
    </row>
    <row r="3008" spans="1:1" x14ac:dyDescent="0.25">
      <c r="A3008" t="s">
        <v>998</v>
      </c>
    </row>
    <row r="3009" spans="1:1" x14ac:dyDescent="0.25">
      <c r="A3009" t="s">
        <v>999</v>
      </c>
    </row>
    <row r="3010" spans="1:1" x14ac:dyDescent="0.25">
      <c r="A3010" t="s">
        <v>963</v>
      </c>
    </row>
    <row r="3011" spans="1:1" x14ac:dyDescent="0.25">
      <c r="A3011" t="s">
        <v>55</v>
      </c>
    </row>
    <row r="3012" spans="1:1" x14ac:dyDescent="0.25">
      <c r="A3012" t="s">
        <v>56</v>
      </c>
    </row>
    <row r="3013" spans="1:1" x14ac:dyDescent="0.25">
      <c r="A3013" t="s">
        <v>44</v>
      </c>
    </row>
    <row r="3014" spans="1:1" x14ac:dyDescent="0.25">
      <c r="A3014" t="s">
        <v>57</v>
      </c>
    </row>
    <row r="3015" spans="1:1" x14ac:dyDescent="0.25">
      <c r="A3015" t="s">
        <v>77</v>
      </c>
    </row>
    <row r="3016" spans="1:1" x14ac:dyDescent="0.25">
      <c r="A3016" t="s">
        <v>47</v>
      </c>
    </row>
    <row r="3017" spans="1:1" x14ac:dyDescent="0.25">
      <c r="A3017" t="s">
        <v>1000</v>
      </c>
    </row>
    <row r="3018" spans="1:1" x14ac:dyDescent="0.25">
      <c r="A3018" t="s">
        <v>1001</v>
      </c>
    </row>
    <row r="3019" spans="1:1" x14ac:dyDescent="0.25">
      <c r="A3019" t="s">
        <v>1002</v>
      </c>
    </row>
    <row r="3020" spans="1:1" x14ac:dyDescent="0.25">
      <c r="A3020" t="s">
        <v>1003</v>
      </c>
    </row>
    <row r="3021" spans="1:1" x14ac:dyDescent="0.25">
      <c r="A3021" t="s">
        <v>17</v>
      </c>
    </row>
    <row r="3022" spans="1:1" x14ac:dyDescent="0.25">
      <c r="A3022" t="s">
        <v>116</v>
      </c>
    </row>
    <row r="3023" spans="1:1" x14ac:dyDescent="0.25">
      <c r="A3023" t="e">
        <f>- Freguesia: Calheiros</f>
        <v>#NAME?</v>
      </c>
    </row>
    <row r="3024" spans="1:1" x14ac:dyDescent="0.25">
      <c r="A3024" t="e">
        <f>- Concelho: Ponte de Lima</f>
        <v>#NAME?</v>
      </c>
    </row>
    <row r="3025" spans="1:1" x14ac:dyDescent="0.25">
      <c r="A3025" t="e">
        <f>- Distrito: Viana do Castelo</f>
        <v>#NAME?</v>
      </c>
    </row>
    <row r="3026" spans="1:1" x14ac:dyDescent="0.25">
      <c r="A3026" t="s">
        <v>1004</v>
      </c>
    </row>
    <row r="3027" spans="1:1" x14ac:dyDescent="0.25">
      <c r="A3027" t="s">
        <v>1005</v>
      </c>
    </row>
    <row r="3028" spans="1:1" x14ac:dyDescent="0.25">
      <c r="A3028" t="s">
        <v>925</v>
      </c>
    </row>
    <row r="3029" spans="1:1" x14ac:dyDescent="0.25">
      <c r="A3029" t="s">
        <v>55</v>
      </c>
    </row>
    <row r="3030" spans="1:1" x14ac:dyDescent="0.25">
      <c r="A3030" t="s">
        <v>56</v>
      </c>
    </row>
    <row r="3031" spans="1:1" x14ac:dyDescent="0.25">
      <c r="A3031" t="s">
        <v>44</v>
      </c>
    </row>
    <row r="3032" spans="1:1" x14ac:dyDescent="0.25">
      <c r="A3032" t="s">
        <v>57</v>
      </c>
    </row>
    <row r="3033" spans="1:1" x14ac:dyDescent="0.25">
      <c r="A3033" t="s">
        <v>77</v>
      </c>
    </row>
    <row r="3034" spans="1:1" x14ac:dyDescent="0.25">
      <c r="A3034" t="s">
        <v>47</v>
      </c>
    </row>
    <row r="3035" spans="1:1" x14ac:dyDescent="0.25">
      <c r="A3035" t="s">
        <v>1006</v>
      </c>
    </row>
    <row r="3036" spans="1:1" x14ac:dyDescent="0.25">
      <c r="A3036" t="s">
        <v>1007</v>
      </c>
    </row>
    <row r="3037" spans="1:1" x14ac:dyDescent="0.25">
      <c r="A3037" t="s">
        <v>1008</v>
      </c>
    </row>
    <row r="3038" spans="1:1" x14ac:dyDescent="0.25">
      <c r="A3038" t="s">
        <v>1009</v>
      </c>
    </row>
    <row r="3039" spans="1:1" x14ac:dyDescent="0.25">
      <c r="A3039" t="s">
        <v>17</v>
      </c>
    </row>
    <row r="3040" spans="1:1" x14ac:dyDescent="0.25">
      <c r="A3040" t="s">
        <v>116</v>
      </c>
    </row>
    <row r="3041" spans="1:1" x14ac:dyDescent="0.25">
      <c r="A3041" t="e">
        <f>- Freguesia: Boim</f>
        <v>#NAME?</v>
      </c>
    </row>
    <row r="3042" spans="1:1" x14ac:dyDescent="0.25">
      <c r="A3042" t="e">
        <f>- Concelho: Lousada</f>
        <v>#NAME?</v>
      </c>
    </row>
    <row r="3043" spans="1:1" x14ac:dyDescent="0.25">
      <c r="A3043" t="e">
        <f>- Distrito: Porto</f>
        <v>#NAME?</v>
      </c>
    </row>
    <row r="3044" spans="1:1" x14ac:dyDescent="0.25">
      <c r="A3044" t="s">
        <v>1010</v>
      </c>
    </row>
    <row r="3045" spans="1:1" x14ac:dyDescent="0.25">
      <c r="A3045" t="s">
        <v>1011</v>
      </c>
    </row>
    <row r="3046" spans="1:1" x14ac:dyDescent="0.25">
      <c r="A3046" t="s">
        <v>1012</v>
      </c>
    </row>
    <row r="3047" spans="1:1" x14ac:dyDescent="0.25">
      <c r="A3047" t="s">
        <v>84</v>
      </c>
    </row>
    <row r="3048" spans="1:1" x14ac:dyDescent="0.25">
      <c r="A3048" t="s">
        <v>85</v>
      </c>
    </row>
    <row r="3049" spans="1:1" x14ac:dyDescent="0.25">
      <c r="A3049" t="s">
        <v>44</v>
      </c>
    </row>
    <row r="3050" spans="1:1" x14ac:dyDescent="0.25">
      <c r="A3050" t="s">
        <v>66</v>
      </c>
    </row>
    <row r="3051" spans="1:1" x14ac:dyDescent="0.25">
      <c r="A3051" t="s">
        <v>46</v>
      </c>
    </row>
    <row r="3052" spans="1:1" x14ac:dyDescent="0.25">
      <c r="A3052" t="s">
        <v>47</v>
      </c>
    </row>
    <row r="3053" spans="1:1" x14ac:dyDescent="0.25">
      <c r="A3053" t="s">
        <v>1013</v>
      </c>
    </row>
    <row r="3054" spans="1:1" x14ac:dyDescent="0.25">
      <c r="A3054" t="s">
        <v>1014</v>
      </c>
    </row>
    <row r="3055" spans="1:1" x14ac:dyDescent="0.25">
      <c r="A3055" t="s">
        <v>1015</v>
      </c>
    </row>
    <row r="3056" spans="1:1" x14ac:dyDescent="0.25">
      <c r="A3056" t="s">
        <v>1016</v>
      </c>
    </row>
    <row r="3057" spans="1:1" x14ac:dyDescent="0.25">
      <c r="A3057" t="s">
        <v>17</v>
      </c>
    </row>
    <row r="3058" spans="1:1" x14ac:dyDescent="0.25">
      <c r="A3058" t="s">
        <v>116</v>
      </c>
    </row>
    <row r="3059" spans="1:1" x14ac:dyDescent="0.25">
      <c r="A3059" t="e">
        <f>- Freguesia: São Miguel</f>
        <v>#NAME?</v>
      </c>
    </row>
    <row r="3060" spans="1:1" x14ac:dyDescent="0.25">
      <c r="A3060" t="e">
        <f>- Concelho: Lousada</f>
        <v>#NAME?</v>
      </c>
    </row>
    <row r="3061" spans="1:1" x14ac:dyDescent="0.25">
      <c r="A3061" t="e">
        <f>- Distrito: Porto</f>
        <v>#NAME?</v>
      </c>
    </row>
    <row r="3062" spans="1:1" x14ac:dyDescent="0.25">
      <c r="A3062" t="s">
        <v>1017</v>
      </c>
    </row>
    <row r="3063" spans="1:1" x14ac:dyDescent="0.25">
      <c r="A3063" t="s">
        <v>1018</v>
      </c>
    </row>
    <row r="3064" spans="1:1" x14ac:dyDescent="0.25">
      <c r="A3064" t="s">
        <v>1019</v>
      </c>
    </row>
    <row r="3065" spans="1:1" x14ac:dyDescent="0.25">
      <c r="A3065" t="s">
        <v>64</v>
      </c>
    </row>
    <row r="3066" spans="1:1" x14ac:dyDescent="0.25">
      <c r="A3066" t="s">
        <v>339</v>
      </c>
    </row>
    <row r="3067" spans="1:1" x14ac:dyDescent="0.25">
      <c r="A3067" t="s">
        <v>44</v>
      </c>
    </row>
    <row r="3068" spans="1:1" x14ac:dyDescent="0.25">
      <c r="A3068" t="s">
        <v>66</v>
      </c>
    </row>
    <row r="3069" spans="1:1" x14ac:dyDescent="0.25">
      <c r="A3069" t="s">
        <v>167</v>
      </c>
    </row>
    <row r="3070" spans="1:1" x14ac:dyDescent="0.25">
      <c r="A3070" t="s">
        <v>47</v>
      </c>
    </row>
    <row r="3071" spans="1:1" x14ac:dyDescent="0.25">
      <c r="A3071" t="s">
        <v>1020</v>
      </c>
    </row>
    <row r="3072" spans="1:1" x14ac:dyDescent="0.25">
      <c r="A3072" t="s">
        <v>1021</v>
      </c>
    </row>
    <row r="3073" spans="1:1" x14ac:dyDescent="0.25">
      <c r="A3073" t="s">
        <v>1022</v>
      </c>
    </row>
    <row r="3074" spans="1:1" x14ac:dyDescent="0.25">
      <c r="A3074" t="s">
        <v>69</v>
      </c>
    </row>
    <row r="3075" spans="1:1" x14ac:dyDescent="0.25">
      <c r="A3075" t="s">
        <v>17</v>
      </c>
    </row>
    <row r="3076" spans="1:1" x14ac:dyDescent="0.25">
      <c r="A3076" t="e">
        <f>- Lugar: Pade de Baixo</f>
        <v>#NAME?</v>
      </c>
    </row>
    <row r="3077" spans="1:1" x14ac:dyDescent="0.25">
      <c r="A3077" t="e">
        <f>- Freguesia: Meinedo</f>
        <v>#NAME?</v>
      </c>
    </row>
    <row r="3078" spans="1:1" x14ac:dyDescent="0.25">
      <c r="A3078" t="e">
        <f>- Concelho: Lousada</f>
        <v>#NAME?</v>
      </c>
    </row>
    <row r="3079" spans="1:1" x14ac:dyDescent="0.25">
      <c r="A3079" t="e">
        <f>- Distrito: Porto</f>
        <v>#NAME?</v>
      </c>
    </row>
    <row r="3080" spans="1:1" x14ac:dyDescent="0.25">
      <c r="A3080" t="s">
        <v>1023</v>
      </c>
    </row>
    <row r="3081" spans="1:1" x14ac:dyDescent="0.25">
      <c r="A3081" t="s">
        <v>1024</v>
      </c>
    </row>
    <row r="3082" spans="1:1" x14ac:dyDescent="0.25">
      <c r="A3082" t="s">
        <v>1019</v>
      </c>
    </row>
    <row r="3083" spans="1:1" x14ac:dyDescent="0.25">
      <c r="A3083" t="s">
        <v>55</v>
      </c>
    </row>
    <row r="3084" spans="1:1" x14ac:dyDescent="0.25">
      <c r="A3084" t="s">
        <v>56</v>
      </c>
    </row>
    <row r="3085" spans="1:1" x14ac:dyDescent="0.25">
      <c r="A3085" t="s">
        <v>44</v>
      </c>
    </row>
    <row r="3086" spans="1:1" x14ac:dyDescent="0.25">
      <c r="A3086" t="s">
        <v>57</v>
      </c>
    </row>
    <row r="3087" spans="1:1" x14ac:dyDescent="0.25">
      <c r="A3087" t="s">
        <v>77</v>
      </c>
    </row>
    <row r="3088" spans="1:1" x14ac:dyDescent="0.25">
      <c r="A3088" t="s">
        <v>47</v>
      </c>
    </row>
    <row r="3089" spans="1:1" x14ac:dyDescent="0.25">
      <c r="A3089" t="s">
        <v>1020</v>
      </c>
    </row>
    <row r="3090" spans="1:1" x14ac:dyDescent="0.25">
      <c r="A3090" t="s">
        <v>1025</v>
      </c>
    </row>
    <row r="3091" spans="1:1" x14ac:dyDescent="0.25">
      <c r="A3091" t="s">
        <v>1026</v>
      </c>
    </row>
    <row r="3092" spans="1:1" x14ac:dyDescent="0.25">
      <c r="A3092" t="s">
        <v>69</v>
      </c>
    </row>
    <row r="3093" spans="1:1" x14ac:dyDescent="0.25">
      <c r="A3093" t="s">
        <v>17</v>
      </c>
    </row>
    <row r="3094" spans="1:1" x14ac:dyDescent="0.25">
      <c r="A3094" t="e">
        <f>- Lugar: Monte da Senhora Aparecida</f>
        <v>#NAME?</v>
      </c>
    </row>
    <row r="3095" spans="1:1" x14ac:dyDescent="0.25">
      <c r="A3095" t="e">
        <f>- Freguesia: Vilar do Torno e Alentém</f>
        <v>#NAME?</v>
      </c>
    </row>
    <row r="3096" spans="1:1" x14ac:dyDescent="0.25">
      <c r="A3096" t="e">
        <f>- Concelho: Lousada</f>
        <v>#NAME?</v>
      </c>
    </row>
    <row r="3097" spans="1:1" x14ac:dyDescent="0.25">
      <c r="A3097" t="e">
        <f>- Distrito: Porto</f>
        <v>#NAME?</v>
      </c>
    </row>
    <row r="3098" spans="1:1" x14ac:dyDescent="0.25">
      <c r="A3098" t="s">
        <v>1027</v>
      </c>
    </row>
    <row r="3099" spans="1:1" x14ac:dyDescent="0.25">
      <c r="A3099" t="s">
        <v>1028</v>
      </c>
    </row>
    <row r="3100" spans="1:1" x14ac:dyDescent="0.25">
      <c r="A3100" t="s">
        <v>464</v>
      </c>
    </row>
    <row r="3101" spans="1:1" x14ac:dyDescent="0.25">
      <c r="A3101" t="s">
        <v>55</v>
      </c>
    </row>
    <row r="3102" spans="1:1" x14ac:dyDescent="0.25">
      <c r="A3102" t="s">
        <v>56</v>
      </c>
    </row>
    <row r="3103" spans="1:1" x14ac:dyDescent="0.25">
      <c r="A3103" t="s">
        <v>44</v>
      </c>
    </row>
    <row r="3104" spans="1:1" x14ac:dyDescent="0.25">
      <c r="A3104" t="s">
        <v>57</v>
      </c>
    </row>
    <row r="3105" spans="1:1" x14ac:dyDescent="0.25">
      <c r="A3105" t="s">
        <v>77</v>
      </c>
    </row>
    <row r="3106" spans="1:1" x14ac:dyDescent="0.25">
      <c r="A3106" t="s">
        <v>47</v>
      </c>
    </row>
    <row r="3107" spans="1:1" x14ac:dyDescent="0.25">
      <c r="A3107" t="s">
        <v>1029</v>
      </c>
    </row>
    <row r="3108" spans="1:1" x14ac:dyDescent="0.25">
      <c r="A3108" t="s">
        <v>1030</v>
      </c>
    </row>
    <row r="3109" spans="1:1" x14ac:dyDescent="0.25">
      <c r="A3109" t="s">
        <v>1031</v>
      </c>
    </row>
    <row r="3110" spans="1:1" x14ac:dyDescent="0.25">
      <c r="A3110" t="s">
        <v>69</v>
      </c>
    </row>
    <row r="3111" spans="1:1" x14ac:dyDescent="0.25">
      <c r="A3111" t="s">
        <v>17</v>
      </c>
    </row>
    <row r="3112" spans="1:1" x14ac:dyDescent="0.25">
      <c r="A3112" t="e">
        <f>- Lugar: Moutadas</f>
        <v>#NAME?</v>
      </c>
    </row>
    <row r="3113" spans="1:1" x14ac:dyDescent="0.25">
      <c r="A3113" t="e">
        <f>- Freguesia: Pias</f>
        <v>#NAME?</v>
      </c>
    </row>
    <row r="3114" spans="1:1" x14ac:dyDescent="0.25">
      <c r="A3114" t="e">
        <f>- Concelho: Lousada</f>
        <v>#NAME?</v>
      </c>
    </row>
    <row r="3115" spans="1:1" x14ac:dyDescent="0.25">
      <c r="A3115" t="e">
        <f>- Distrito: Porto</f>
        <v>#NAME?</v>
      </c>
    </row>
    <row r="3116" spans="1:1" x14ac:dyDescent="0.25">
      <c r="A3116" t="s">
        <v>1032</v>
      </c>
    </row>
    <row r="3117" spans="1:1" x14ac:dyDescent="0.25">
      <c r="A3117" t="s">
        <v>1033</v>
      </c>
    </row>
    <row r="3118" spans="1:1" x14ac:dyDescent="0.25">
      <c r="A3118" t="s">
        <v>1034</v>
      </c>
    </row>
    <row r="3119" spans="1:1" x14ac:dyDescent="0.25">
      <c r="A3119" t="s">
        <v>112</v>
      </c>
    </row>
    <row r="3120" spans="1:1" x14ac:dyDescent="0.25">
      <c r="A3120" t="s">
        <v>120</v>
      </c>
    </row>
    <row r="3121" spans="1:1" x14ac:dyDescent="0.25">
      <c r="A3121" t="s">
        <v>44</v>
      </c>
    </row>
    <row r="3122" spans="1:1" x14ac:dyDescent="0.25">
      <c r="A3122" t="s">
        <v>66</v>
      </c>
    </row>
    <row r="3123" spans="1:1" x14ac:dyDescent="0.25">
      <c r="A3123" t="s">
        <v>77</v>
      </c>
    </row>
    <row r="3124" spans="1:1" x14ac:dyDescent="0.25">
      <c r="A3124" t="s">
        <v>47</v>
      </c>
    </row>
    <row r="3125" spans="1:1" x14ac:dyDescent="0.25">
      <c r="A3125" t="s">
        <v>1020</v>
      </c>
    </row>
    <row r="3126" spans="1:1" x14ac:dyDescent="0.25">
      <c r="A3126" t="s">
        <v>1035</v>
      </c>
    </row>
    <row r="3127" spans="1:1" x14ac:dyDescent="0.25">
      <c r="A3127" t="s">
        <v>1036</v>
      </c>
    </row>
    <row r="3128" spans="1:1" x14ac:dyDescent="0.25">
      <c r="A3128" t="s">
        <v>1037</v>
      </c>
    </row>
    <row r="3129" spans="1:1" x14ac:dyDescent="0.25">
      <c r="A3129" t="s">
        <v>17</v>
      </c>
    </row>
    <row r="3130" spans="1:1" x14ac:dyDescent="0.25">
      <c r="A3130" t="s">
        <v>116</v>
      </c>
    </row>
    <row r="3131" spans="1:1" x14ac:dyDescent="0.25">
      <c r="A3131" t="e">
        <f>- Freguesia: Arcozelo</f>
        <v>#NAME?</v>
      </c>
    </row>
    <row r="3132" spans="1:1" x14ac:dyDescent="0.25">
      <c r="A3132" t="e">
        <f>- Concelho: Ponte de Lima</f>
        <v>#NAME?</v>
      </c>
    </row>
    <row r="3133" spans="1:1" x14ac:dyDescent="0.25">
      <c r="A3133" t="e">
        <f>- Distrito: Viana do Castelo</f>
        <v>#NAME?</v>
      </c>
    </row>
    <row r="3134" spans="1:1" x14ac:dyDescent="0.25">
      <c r="A3134" t="s">
        <v>1038</v>
      </c>
    </row>
    <row r="3135" spans="1:1" x14ac:dyDescent="0.25">
      <c r="A3135" t="s">
        <v>1039</v>
      </c>
    </row>
    <row r="3136" spans="1:1" x14ac:dyDescent="0.25">
      <c r="A3136" t="s">
        <v>1040</v>
      </c>
    </row>
    <row r="3137" spans="1:1" x14ac:dyDescent="0.25">
      <c r="A3137" t="s">
        <v>55</v>
      </c>
    </row>
    <row r="3138" spans="1:1" x14ac:dyDescent="0.25">
      <c r="A3138" t="s">
        <v>56</v>
      </c>
    </row>
    <row r="3139" spans="1:1" x14ac:dyDescent="0.25">
      <c r="A3139" t="s">
        <v>44</v>
      </c>
    </row>
    <row r="3140" spans="1:1" x14ac:dyDescent="0.25">
      <c r="A3140" t="s">
        <v>57</v>
      </c>
    </row>
    <row r="3141" spans="1:1" x14ac:dyDescent="0.25">
      <c r="A3141" t="s">
        <v>77</v>
      </c>
    </row>
    <row r="3142" spans="1:1" x14ac:dyDescent="0.25">
      <c r="A3142" t="s">
        <v>47</v>
      </c>
    </row>
    <row r="3143" spans="1:1" x14ac:dyDescent="0.25">
      <c r="A3143" t="s">
        <v>1041</v>
      </c>
    </row>
    <row r="3144" spans="1:1" x14ac:dyDescent="0.25">
      <c r="A3144" t="s">
        <v>1042</v>
      </c>
    </row>
    <row r="3145" spans="1:1" x14ac:dyDescent="0.25">
      <c r="A3145" t="s">
        <v>1043</v>
      </c>
    </row>
    <row r="3146" spans="1:1" x14ac:dyDescent="0.25">
      <c r="A3146" t="s">
        <v>69</v>
      </c>
    </row>
    <row r="3147" spans="1:1" x14ac:dyDescent="0.25">
      <c r="A3147" t="s">
        <v>17</v>
      </c>
    </row>
    <row r="3148" spans="1:1" x14ac:dyDescent="0.25">
      <c r="A3148" t="e">
        <f>- Lugar: Monte da Agrichousa - Espilrrada</f>
        <v>#NAME?</v>
      </c>
    </row>
    <row r="3149" spans="1:1" x14ac:dyDescent="0.25">
      <c r="A3149" t="e">
        <f>- Freguesia: Afife</f>
        <v>#NAME?</v>
      </c>
    </row>
    <row r="3150" spans="1:1" x14ac:dyDescent="0.25">
      <c r="A3150" t="e">
        <f>- Concelho: Viana do Castelo</f>
        <v>#NAME?</v>
      </c>
    </row>
    <row r="3151" spans="1:1" x14ac:dyDescent="0.25">
      <c r="A3151" t="e">
        <f>- Distrito: Viana do Castelo</f>
        <v>#NAME?</v>
      </c>
    </row>
    <row r="3152" spans="1:1" x14ac:dyDescent="0.25">
      <c r="A3152" t="s">
        <v>1044</v>
      </c>
    </row>
    <row r="3153" spans="1:1" x14ac:dyDescent="0.25">
      <c r="A3153" t="s">
        <v>1045</v>
      </c>
    </row>
    <row r="3154" spans="1:1" x14ac:dyDescent="0.25">
      <c r="A3154" t="s">
        <v>1046</v>
      </c>
    </row>
    <row r="3155" spans="1:1" x14ac:dyDescent="0.25">
      <c r="A3155" t="s">
        <v>55</v>
      </c>
    </row>
    <row r="3156" spans="1:1" x14ac:dyDescent="0.25">
      <c r="A3156" t="s">
        <v>56</v>
      </c>
    </row>
    <row r="3157" spans="1:1" x14ac:dyDescent="0.25">
      <c r="A3157" t="s">
        <v>44</v>
      </c>
    </row>
    <row r="3158" spans="1:1" x14ac:dyDescent="0.25">
      <c r="A3158" t="s">
        <v>57</v>
      </c>
    </row>
    <row r="3159" spans="1:1" x14ac:dyDescent="0.25">
      <c r="A3159" t="s">
        <v>77</v>
      </c>
    </row>
    <row r="3160" spans="1:1" x14ac:dyDescent="0.25">
      <c r="A3160" t="s">
        <v>47</v>
      </c>
    </row>
    <row r="3161" spans="1:1" x14ac:dyDescent="0.25">
      <c r="A3161" t="s">
        <v>1047</v>
      </c>
    </row>
    <row r="3162" spans="1:1" x14ac:dyDescent="0.25">
      <c r="A3162" t="s">
        <v>1048</v>
      </c>
    </row>
    <row r="3163" spans="1:1" x14ac:dyDescent="0.25">
      <c r="A3163" t="s">
        <v>1049</v>
      </c>
    </row>
    <row r="3164" spans="1:1" x14ac:dyDescent="0.25">
      <c r="A3164" t="s">
        <v>69</v>
      </c>
    </row>
    <row r="3165" spans="1:1" x14ac:dyDescent="0.25">
      <c r="A3165" t="s">
        <v>17</v>
      </c>
    </row>
    <row r="3166" spans="1:1" x14ac:dyDescent="0.25">
      <c r="A3166" t="s">
        <v>116</v>
      </c>
    </row>
    <row r="3167" spans="1:1" x14ac:dyDescent="0.25">
      <c r="A3167" t="s">
        <v>1050</v>
      </c>
    </row>
    <row r="3168" spans="1:1" x14ac:dyDescent="0.25">
      <c r="A3168" t="e">
        <f>- Concelho: Viana do Castelo</f>
        <v>#NAME?</v>
      </c>
    </row>
    <row r="3169" spans="1:1" x14ac:dyDescent="0.25">
      <c r="A3169" t="e">
        <f>- Distrito: Viana do Castelo</f>
        <v>#NAME?</v>
      </c>
    </row>
    <row r="3170" spans="1:1" x14ac:dyDescent="0.25">
      <c r="A3170" t="s">
        <v>1051</v>
      </c>
    </row>
    <row r="3171" spans="1:1" x14ac:dyDescent="0.25">
      <c r="A3171" t="s">
        <v>1052</v>
      </c>
    </row>
    <row r="3172" spans="1:1" x14ac:dyDescent="0.25">
      <c r="A3172" t="s">
        <v>1053</v>
      </c>
    </row>
    <row r="3173" spans="1:1" x14ac:dyDescent="0.25">
      <c r="A3173" t="s">
        <v>112</v>
      </c>
    </row>
    <row r="3174" spans="1:1" x14ac:dyDescent="0.25">
      <c r="A3174" t="s">
        <v>120</v>
      </c>
    </row>
    <row r="3175" spans="1:1" x14ac:dyDescent="0.25">
      <c r="A3175" t="s">
        <v>44</v>
      </c>
    </row>
    <row r="3176" spans="1:1" x14ac:dyDescent="0.25">
      <c r="A3176" t="s">
        <v>66</v>
      </c>
    </row>
    <row r="3177" spans="1:1" x14ac:dyDescent="0.25">
      <c r="A3177" t="s">
        <v>77</v>
      </c>
    </row>
    <row r="3178" spans="1:1" x14ac:dyDescent="0.25">
      <c r="A3178" t="s">
        <v>47</v>
      </c>
    </row>
    <row r="3179" spans="1:1" x14ac:dyDescent="0.25">
      <c r="A3179" t="s">
        <v>1054</v>
      </c>
    </row>
    <row r="3180" spans="1:1" x14ac:dyDescent="0.25">
      <c r="A3180" t="s">
        <v>1055</v>
      </c>
    </row>
    <row r="3181" spans="1:1" x14ac:dyDescent="0.25">
      <c r="A3181" t="s">
        <v>1056</v>
      </c>
    </row>
    <row r="3182" spans="1:1" x14ac:dyDescent="0.25">
      <c r="A3182" t="s">
        <v>69</v>
      </c>
    </row>
    <row r="3183" spans="1:1" x14ac:dyDescent="0.25">
      <c r="A3183" t="s">
        <v>17</v>
      </c>
    </row>
    <row r="3184" spans="1:1" x14ac:dyDescent="0.25">
      <c r="A3184" t="s">
        <v>116</v>
      </c>
    </row>
    <row r="3185" spans="1:1" x14ac:dyDescent="0.25">
      <c r="A3185" t="e">
        <f>- Freguesia: Carreço</f>
        <v>#NAME?</v>
      </c>
    </row>
    <row r="3186" spans="1:1" x14ac:dyDescent="0.25">
      <c r="A3186" t="e">
        <f>- Concelho: Viana do Castelo</f>
        <v>#NAME?</v>
      </c>
    </row>
    <row r="3187" spans="1:1" x14ac:dyDescent="0.25">
      <c r="A3187" t="e">
        <f>- Distrito: Viana do Castelo</f>
        <v>#NAME?</v>
      </c>
    </row>
    <row r="3188" spans="1:1" x14ac:dyDescent="0.25">
      <c r="A3188" t="s">
        <v>1057</v>
      </c>
    </row>
    <row r="3189" spans="1:1" x14ac:dyDescent="0.25">
      <c r="A3189" t="s">
        <v>1058</v>
      </c>
    </row>
    <row r="3190" spans="1:1" x14ac:dyDescent="0.25">
      <c r="A3190" t="s">
        <v>1053</v>
      </c>
    </row>
    <row r="3191" spans="1:1" x14ac:dyDescent="0.25">
      <c r="A3191" t="s">
        <v>55</v>
      </c>
    </row>
    <row r="3192" spans="1:1" x14ac:dyDescent="0.25">
      <c r="A3192" t="s">
        <v>56</v>
      </c>
    </row>
    <row r="3193" spans="1:1" x14ac:dyDescent="0.25">
      <c r="A3193" t="s">
        <v>44</v>
      </c>
    </row>
    <row r="3194" spans="1:1" x14ac:dyDescent="0.25">
      <c r="A3194" t="s">
        <v>57</v>
      </c>
    </row>
    <row r="3195" spans="1:1" x14ac:dyDescent="0.25">
      <c r="A3195" t="s">
        <v>77</v>
      </c>
    </row>
    <row r="3196" spans="1:1" x14ac:dyDescent="0.25">
      <c r="A3196" t="s">
        <v>47</v>
      </c>
    </row>
    <row r="3197" spans="1:1" x14ac:dyDescent="0.25">
      <c r="A3197" t="s">
        <v>1054</v>
      </c>
    </row>
    <row r="3198" spans="1:1" x14ac:dyDescent="0.25">
      <c r="A3198" t="s">
        <v>1059</v>
      </c>
    </row>
    <row r="3199" spans="1:1" x14ac:dyDescent="0.25">
      <c r="A3199" t="s">
        <v>1060</v>
      </c>
    </row>
    <row r="3200" spans="1:1" x14ac:dyDescent="0.25">
      <c r="A3200" t="s">
        <v>69</v>
      </c>
    </row>
    <row r="3201" spans="1:1" x14ac:dyDescent="0.25">
      <c r="A3201" t="s">
        <v>17</v>
      </c>
    </row>
    <row r="3202" spans="1:1" x14ac:dyDescent="0.25">
      <c r="A3202" t="s">
        <v>116</v>
      </c>
    </row>
    <row r="3203" spans="1:1" x14ac:dyDescent="0.25">
      <c r="A3203" t="e">
        <f>- Freguesia: Geraz do Lima ( Santa Leocádia)</f>
        <v>#NAME?</v>
      </c>
    </row>
    <row r="3204" spans="1:1" x14ac:dyDescent="0.25">
      <c r="A3204" t="e">
        <f>- Concelho: Viana do Castelo</f>
        <v>#NAME?</v>
      </c>
    </row>
    <row r="3205" spans="1:1" x14ac:dyDescent="0.25">
      <c r="A3205" t="e">
        <f>- Distrito: Viana do Castelo</f>
        <v>#NAME?</v>
      </c>
    </row>
    <row r="3206" spans="1:1" x14ac:dyDescent="0.25">
      <c r="A3206" t="s">
        <v>1061</v>
      </c>
    </row>
    <row r="3207" spans="1:1" x14ac:dyDescent="0.25">
      <c r="A3207" t="s">
        <v>1062</v>
      </c>
    </row>
    <row r="3208" spans="1:1" x14ac:dyDescent="0.25">
      <c r="A3208" t="s">
        <v>1063</v>
      </c>
    </row>
    <row r="3209" spans="1:1" x14ac:dyDescent="0.25">
      <c r="A3209" t="s">
        <v>55</v>
      </c>
    </row>
    <row r="3210" spans="1:1" x14ac:dyDescent="0.25">
      <c r="A3210" t="s">
        <v>73</v>
      </c>
    </row>
    <row r="3211" spans="1:1" x14ac:dyDescent="0.25">
      <c r="A3211" t="s">
        <v>44</v>
      </c>
    </row>
    <row r="3212" spans="1:1" x14ac:dyDescent="0.25">
      <c r="A3212" t="s">
        <v>57</v>
      </c>
    </row>
    <row r="3213" spans="1:1" x14ac:dyDescent="0.25">
      <c r="A3213" t="s">
        <v>77</v>
      </c>
    </row>
    <row r="3214" spans="1:1" x14ac:dyDescent="0.25">
      <c r="A3214" t="s">
        <v>47</v>
      </c>
    </row>
    <row r="3215" spans="1:1" x14ac:dyDescent="0.25">
      <c r="A3215" t="s">
        <v>1064</v>
      </c>
    </row>
    <row r="3216" spans="1:1" x14ac:dyDescent="0.25">
      <c r="A3216" t="s">
        <v>1065</v>
      </c>
    </row>
    <row r="3217" spans="1:1" x14ac:dyDescent="0.25">
      <c r="A3217" t="s">
        <v>1066</v>
      </c>
    </row>
    <row r="3218" spans="1:1" x14ac:dyDescent="0.25">
      <c r="A3218" t="s">
        <v>69</v>
      </c>
    </row>
    <row r="3219" spans="1:1" x14ac:dyDescent="0.25">
      <c r="A3219" t="s">
        <v>17</v>
      </c>
    </row>
    <row r="3220" spans="1:1" x14ac:dyDescent="0.25">
      <c r="A3220" t="s">
        <v>116</v>
      </c>
    </row>
    <row r="3221" spans="1:1" x14ac:dyDescent="0.25">
      <c r="A3221" t="e">
        <f>- Freguesia: Perre</f>
        <v>#NAME?</v>
      </c>
    </row>
    <row r="3222" spans="1:1" x14ac:dyDescent="0.25">
      <c r="A3222" t="e">
        <f>- Concelho: Viana do Castelo</f>
        <v>#NAME?</v>
      </c>
    </row>
    <row r="3223" spans="1:1" x14ac:dyDescent="0.25">
      <c r="A3223" t="e">
        <f>- Distrito: Viana do Castelo</f>
        <v>#NAME?</v>
      </c>
    </row>
    <row r="3224" spans="1:1" x14ac:dyDescent="0.25">
      <c r="A3224" t="s">
        <v>1067</v>
      </c>
    </row>
    <row r="3225" spans="1:1" x14ac:dyDescent="0.25">
      <c r="A3225" t="s">
        <v>1068</v>
      </c>
    </row>
    <row r="3226" spans="1:1" x14ac:dyDescent="0.25">
      <c r="A3226" t="s">
        <v>1053</v>
      </c>
    </row>
    <row r="3227" spans="1:1" x14ac:dyDescent="0.25">
      <c r="A3227" t="s">
        <v>55</v>
      </c>
    </row>
    <row r="3228" spans="1:1" x14ac:dyDescent="0.25">
      <c r="A3228" t="s">
        <v>73</v>
      </c>
    </row>
    <row r="3229" spans="1:1" x14ac:dyDescent="0.25">
      <c r="A3229" t="s">
        <v>44</v>
      </c>
    </row>
    <row r="3230" spans="1:1" x14ac:dyDescent="0.25">
      <c r="A3230" t="s">
        <v>222</v>
      </c>
    </row>
    <row r="3231" spans="1:1" x14ac:dyDescent="0.25">
      <c r="A3231" t="s">
        <v>77</v>
      </c>
    </row>
    <row r="3232" spans="1:1" x14ac:dyDescent="0.25">
      <c r="A3232" t="s">
        <v>47</v>
      </c>
    </row>
    <row r="3233" spans="1:1" x14ac:dyDescent="0.25">
      <c r="A3233" t="s">
        <v>1064</v>
      </c>
    </row>
    <row r="3234" spans="1:1" x14ac:dyDescent="0.25">
      <c r="A3234" t="s">
        <v>1069</v>
      </c>
    </row>
    <row r="3235" spans="1:1" x14ac:dyDescent="0.25">
      <c r="A3235" t="s">
        <v>1070</v>
      </c>
    </row>
    <row r="3236" spans="1:1" x14ac:dyDescent="0.25">
      <c r="A3236" t="s">
        <v>1071</v>
      </c>
    </row>
    <row r="3237" spans="1:1" x14ac:dyDescent="0.25">
      <c r="A3237" t="s">
        <v>17</v>
      </c>
    </row>
    <row r="3238" spans="1:1" x14ac:dyDescent="0.25">
      <c r="A3238" t="e">
        <f>- Lugar: Cerca</f>
        <v>#NAME?</v>
      </c>
    </row>
    <row r="3239" spans="1:1" x14ac:dyDescent="0.25">
      <c r="A3239" t="e">
        <f>- Freguesia: Ázere</f>
        <v>#NAME?</v>
      </c>
    </row>
    <row r="3240" spans="1:1" x14ac:dyDescent="0.25">
      <c r="A3240" t="e">
        <f>- Concelho: Arcos de Valdevez</f>
        <v>#NAME?</v>
      </c>
    </row>
    <row r="3241" spans="1:1" x14ac:dyDescent="0.25">
      <c r="A3241" t="e">
        <f>- Distrito: Viana do Castelo</f>
        <v>#NAME?</v>
      </c>
    </row>
    <row r="3242" spans="1:1" x14ac:dyDescent="0.25">
      <c r="A3242" t="s">
        <v>1072</v>
      </c>
    </row>
    <row r="3243" spans="1:1" x14ac:dyDescent="0.25">
      <c r="A3243" t="s">
        <v>1073</v>
      </c>
    </row>
    <row r="3244" spans="1:1" x14ac:dyDescent="0.25">
      <c r="A3244" t="s">
        <v>1074</v>
      </c>
    </row>
    <row r="3245" spans="1:1" x14ac:dyDescent="0.25">
      <c r="A3245" t="s">
        <v>55</v>
      </c>
    </row>
    <row r="3246" spans="1:1" x14ac:dyDescent="0.25">
      <c r="A3246" t="s">
        <v>56</v>
      </c>
    </row>
    <row r="3247" spans="1:1" x14ac:dyDescent="0.25">
      <c r="A3247" t="s">
        <v>44</v>
      </c>
    </row>
    <row r="3248" spans="1:1" x14ac:dyDescent="0.25">
      <c r="A3248" t="s">
        <v>57</v>
      </c>
    </row>
    <row r="3249" spans="1:1" x14ac:dyDescent="0.25">
      <c r="A3249" t="s">
        <v>167</v>
      </c>
    </row>
    <row r="3250" spans="1:1" x14ac:dyDescent="0.25">
      <c r="A3250" t="s">
        <v>47</v>
      </c>
    </row>
    <row r="3251" spans="1:1" x14ac:dyDescent="0.25">
      <c r="A3251" t="s">
        <v>1075</v>
      </c>
    </row>
    <row r="3252" spans="1:1" x14ac:dyDescent="0.25">
      <c r="A3252" t="s">
        <v>1076</v>
      </c>
    </row>
    <row r="3253" spans="1:1" x14ac:dyDescent="0.25">
      <c r="A3253" t="s">
        <v>1077</v>
      </c>
    </row>
    <row r="3254" spans="1:1" x14ac:dyDescent="0.25">
      <c r="A3254" t="s">
        <v>69</v>
      </c>
    </row>
    <row r="3255" spans="1:1" x14ac:dyDescent="0.25">
      <c r="A3255" t="s">
        <v>17</v>
      </c>
    </row>
    <row r="3256" spans="1:1" x14ac:dyDescent="0.25">
      <c r="A3256" t="e">
        <f>- Lugar: Alto das Igrejas</f>
        <v>#NAME?</v>
      </c>
    </row>
    <row r="3257" spans="1:1" x14ac:dyDescent="0.25">
      <c r="A3257" t="e">
        <f>- Freguesia: Ázere</f>
        <v>#NAME?</v>
      </c>
    </row>
    <row r="3258" spans="1:1" x14ac:dyDescent="0.25">
      <c r="A3258" t="e">
        <f>- Concelho: Arcos de Valdevez</f>
        <v>#NAME?</v>
      </c>
    </row>
    <row r="3259" spans="1:1" x14ac:dyDescent="0.25">
      <c r="A3259" t="e">
        <f>- Distrito: Viana do Castelo</f>
        <v>#NAME?</v>
      </c>
    </row>
    <row r="3260" spans="1:1" x14ac:dyDescent="0.25">
      <c r="A3260" t="s">
        <v>70</v>
      </c>
    </row>
    <row r="3261" spans="1:1" x14ac:dyDescent="0.25">
      <c r="A3261" t="s">
        <v>71</v>
      </c>
    </row>
    <row r="3262" spans="1:1" x14ac:dyDescent="0.25">
      <c r="A3262" t="s">
        <v>72</v>
      </c>
    </row>
    <row r="3263" spans="1:1" x14ac:dyDescent="0.25">
      <c r="A3263" t="s">
        <v>55</v>
      </c>
    </row>
    <row r="3264" spans="1:1" x14ac:dyDescent="0.25">
      <c r="A3264" t="s">
        <v>56</v>
      </c>
    </row>
    <row r="3265" spans="1:1" x14ac:dyDescent="0.25">
      <c r="A3265" t="s">
        <v>44</v>
      </c>
    </row>
    <row r="3266" spans="1:1" x14ac:dyDescent="0.25">
      <c r="A3266" t="s">
        <v>57</v>
      </c>
    </row>
    <row r="3267" spans="1:1" x14ac:dyDescent="0.25">
      <c r="A3267" t="s">
        <v>167</v>
      </c>
    </row>
    <row r="3268" spans="1:1" x14ac:dyDescent="0.25">
      <c r="A3268" t="s">
        <v>47</v>
      </c>
    </row>
    <row r="3269" spans="1:1" x14ac:dyDescent="0.25">
      <c r="A3269" t="s">
        <v>1075</v>
      </c>
    </row>
    <row r="3270" spans="1:1" x14ac:dyDescent="0.25">
      <c r="A3270" t="s">
        <v>1078</v>
      </c>
    </row>
    <row r="3271" spans="1:1" x14ac:dyDescent="0.25">
      <c r="A3271" t="s">
        <v>1079</v>
      </c>
    </row>
    <row r="3272" spans="1:1" x14ac:dyDescent="0.25">
      <c r="A3272" t="s">
        <v>69</v>
      </c>
    </row>
    <row r="3273" spans="1:1" x14ac:dyDescent="0.25">
      <c r="A3273" t="s">
        <v>17</v>
      </c>
    </row>
    <row r="3274" spans="1:1" x14ac:dyDescent="0.25">
      <c r="A3274" t="e">
        <f>- Lugar: Cardal</f>
        <v>#NAME?</v>
      </c>
    </row>
    <row r="3275" spans="1:1" x14ac:dyDescent="0.25">
      <c r="A3275" t="e">
        <f>- Freguesia: Gondoriz</f>
        <v>#NAME?</v>
      </c>
    </row>
    <row r="3276" spans="1:1" x14ac:dyDescent="0.25">
      <c r="A3276" t="e">
        <f>- Concelho: Arcos de Valdevez</f>
        <v>#NAME?</v>
      </c>
    </row>
    <row r="3277" spans="1:1" x14ac:dyDescent="0.25">
      <c r="A3277" t="e">
        <f>- Distrito: Viana do Castelo</f>
        <v>#NAME?</v>
      </c>
    </row>
    <row r="3278" spans="1:1" x14ac:dyDescent="0.25">
      <c r="A3278" t="s">
        <v>70</v>
      </c>
    </row>
    <row r="3279" spans="1:1" x14ac:dyDescent="0.25">
      <c r="A3279" t="s">
        <v>71</v>
      </c>
    </row>
    <row r="3280" spans="1:1" x14ac:dyDescent="0.25">
      <c r="A3280" t="s">
        <v>72</v>
      </c>
    </row>
    <row r="3281" spans="1:1" x14ac:dyDescent="0.25">
      <c r="A3281" t="s">
        <v>55</v>
      </c>
    </row>
    <row r="3282" spans="1:1" x14ac:dyDescent="0.25">
      <c r="A3282" t="s">
        <v>56</v>
      </c>
    </row>
    <row r="3283" spans="1:1" x14ac:dyDescent="0.25">
      <c r="A3283" t="s">
        <v>44</v>
      </c>
    </row>
    <row r="3284" spans="1:1" x14ac:dyDescent="0.25">
      <c r="A3284" t="s">
        <v>57</v>
      </c>
    </row>
    <row r="3285" spans="1:1" x14ac:dyDescent="0.25">
      <c r="A3285" t="s">
        <v>77</v>
      </c>
    </row>
    <row r="3286" spans="1:1" x14ac:dyDescent="0.25">
      <c r="A3286" t="s">
        <v>47</v>
      </c>
    </row>
    <row r="3287" spans="1:1" x14ac:dyDescent="0.25">
      <c r="A3287" t="s">
        <v>1075</v>
      </c>
    </row>
    <row r="3288" spans="1:1" x14ac:dyDescent="0.25">
      <c r="A3288" t="s">
        <v>1080</v>
      </c>
    </row>
    <row r="3289" spans="1:1" x14ac:dyDescent="0.25">
      <c r="A3289" t="s">
        <v>1081</v>
      </c>
    </row>
    <row r="3290" spans="1:1" x14ac:dyDescent="0.25">
      <c r="A3290" t="s">
        <v>69</v>
      </c>
    </row>
    <row r="3291" spans="1:1" x14ac:dyDescent="0.25">
      <c r="A3291" t="s">
        <v>17</v>
      </c>
    </row>
    <row r="3292" spans="1:1" x14ac:dyDescent="0.25">
      <c r="A3292" t="s">
        <v>116</v>
      </c>
    </row>
    <row r="3293" spans="1:1" x14ac:dyDescent="0.25">
      <c r="A3293" t="e">
        <f>- Freguesia: Soajo</f>
        <v>#NAME?</v>
      </c>
    </row>
    <row r="3294" spans="1:1" x14ac:dyDescent="0.25">
      <c r="A3294" t="e">
        <f>- Concelho: Arcos de Valdevez</f>
        <v>#NAME?</v>
      </c>
    </row>
    <row r="3295" spans="1:1" x14ac:dyDescent="0.25">
      <c r="A3295" t="e">
        <f>- Distrito: Viana do Castelo</f>
        <v>#NAME?</v>
      </c>
    </row>
    <row r="3296" spans="1:1" x14ac:dyDescent="0.25">
      <c r="A3296" t="s">
        <v>1082</v>
      </c>
    </row>
    <row r="3297" spans="1:1" x14ac:dyDescent="0.25">
      <c r="A3297" t="s">
        <v>1083</v>
      </c>
    </row>
    <row r="3298" spans="1:1" x14ac:dyDescent="0.25">
      <c r="A3298" t="s">
        <v>1084</v>
      </c>
    </row>
    <row r="3299" spans="1:1" x14ac:dyDescent="0.25">
      <c r="A3299" t="s">
        <v>55</v>
      </c>
    </row>
    <row r="3300" spans="1:1" x14ac:dyDescent="0.25">
      <c r="A3300" t="s">
        <v>56</v>
      </c>
    </row>
    <row r="3301" spans="1:1" x14ac:dyDescent="0.25">
      <c r="A3301" t="s">
        <v>44</v>
      </c>
    </row>
    <row r="3302" spans="1:1" x14ac:dyDescent="0.25">
      <c r="A3302" t="s">
        <v>57</v>
      </c>
    </row>
    <row r="3303" spans="1:1" x14ac:dyDescent="0.25">
      <c r="A3303" t="s">
        <v>167</v>
      </c>
    </row>
    <row r="3304" spans="1:1" x14ac:dyDescent="0.25">
      <c r="A3304" t="s">
        <v>47</v>
      </c>
    </row>
    <row r="3305" spans="1:1" x14ac:dyDescent="0.25">
      <c r="A3305" t="s">
        <v>1075</v>
      </c>
    </row>
    <row r="3306" spans="1:1" x14ac:dyDescent="0.25">
      <c r="A3306" t="s">
        <v>1085</v>
      </c>
    </row>
    <row r="3307" spans="1:1" x14ac:dyDescent="0.25">
      <c r="A3307" t="s">
        <v>1086</v>
      </c>
    </row>
    <row r="3308" spans="1:1" x14ac:dyDescent="0.25">
      <c r="A3308" t="s">
        <v>69</v>
      </c>
    </row>
    <row r="3309" spans="1:1" x14ac:dyDescent="0.25">
      <c r="A3309" t="s">
        <v>17</v>
      </c>
    </row>
    <row r="3310" spans="1:1" x14ac:dyDescent="0.25">
      <c r="A3310" t="e">
        <f>- Lugar: Alto do Gorito</f>
        <v>#NAME?</v>
      </c>
    </row>
    <row r="3311" spans="1:1" x14ac:dyDescent="0.25">
      <c r="A3311" t="e">
        <f>- Freguesia: Seixas</f>
        <v>#NAME?</v>
      </c>
    </row>
    <row r="3312" spans="1:1" x14ac:dyDescent="0.25">
      <c r="A3312" t="e">
        <f>- Concelho: Caminha</f>
        <v>#NAME?</v>
      </c>
    </row>
    <row r="3313" spans="1:1" x14ac:dyDescent="0.25">
      <c r="A3313" t="e">
        <f>- Distrito: Viana do Castelo</f>
        <v>#NAME?</v>
      </c>
    </row>
    <row r="3314" spans="1:1" x14ac:dyDescent="0.25">
      <c r="A3314" t="s">
        <v>1087</v>
      </c>
    </row>
    <row r="3315" spans="1:1" x14ac:dyDescent="0.25">
      <c r="A3315" t="s">
        <v>1088</v>
      </c>
    </row>
    <row r="3316" spans="1:1" x14ac:dyDescent="0.25">
      <c r="A3316" t="s">
        <v>1089</v>
      </c>
    </row>
    <row r="3317" spans="1:1" x14ac:dyDescent="0.25">
      <c r="A3317" t="s">
        <v>279</v>
      </c>
    </row>
    <row r="3318" spans="1:1" x14ac:dyDescent="0.25">
      <c r="A3318" t="s">
        <v>73</v>
      </c>
    </row>
    <row r="3319" spans="1:1" x14ac:dyDescent="0.25">
      <c r="A3319" t="s">
        <v>44</v>
      </c>
    </row>
    <row r="3320" spans="1:1" x14ac:dyDescent="0.25">
      <c r="A3320" t="s">
        <v>45</v>
      </c>
    </row>
    <row r="3321" spans="1:1" x14ac:dyDescent="0.25">
      <c r="A3321" t="s">
        <v>77</v>
      </c>
    </row>
    <row r="3322" spans="1:1" x14ac:dyDescent="0.25">
      <c r="A3322" t="s">
        <v>47</v>
      </c>
    </row>
    <row r="3323" spans="1:1" x14ac:dyDescent="0.25">
      <c r="A3323" t="s">
        <v>1090</v>
      </c>
    </row>
    <row r="3324" spans="1:1" x14ac:dyDescent="0.25">
      <c r="A3324" t="s">
        <v>1091</v>
      </c>
    </row>
    <row r="3325" spans="1:1" x14ac:dyDescent="0.25">
      <c r="A3325" t="s">
        <v>1092</v>
      </c>
    </row>
    <row r="3326" spans="1:1" x14ac:dyDescent="0.25">
      <c r="A3326" t="s">
        <v>1093</v>
      </c>
    </row>
    <row r="3327" spans="1:1" x14ac:dyDescent="0.25">
      <c r="A3327" t="s">
        <v>17</v>
      </c>
    </row>
    <row r="3328" spans="1:1" x14ac:dyDescent="0.25">
      <c r="A3328" t="s">
        <v>116</v>
      </c>
    </row>
    <row r="3329" spans="1:1" x14ac:dyDescent="0.25">
      <c r="A3329" t="e">
        <f>- Freguesia: Abedim</f>
        <v>#NAME?</v>
      </c>
    </row>
    <row r="3330" spans="1:1" x14ac:dyDescent="0.25">
      <c r="A3330" t="e">
        <f>- Concelho: Monção</f>
        <v>#NAME?</v>
      </c>
    </row>
    <row r="3331" spans="1:1" x14ac:dyDescent="0.25">
      <c r="A3331" t="e">
        <f>- Distrito: Viana do Castelo</f>
        <v>#NAME?</v>
      </c>
    </row>
    <row r="3332" spans="1:1" x14ac:dyDescent="0.25">
      <c r="A3332" t="s">
        <v>1094</v>
      </c>
    </row>
    <row r="3333" spans="1:1" x14ac:dyDescent="0.25">
      <c r="A3333" t="s">
        <v>1095</v>
      </c>
    </row>
    <row r="3334" spans="1:1" x14ac:dyDescent="0.25">
      <c r="A3334" t="s">
        <v>749</v>
      </c>
    </row>
    <row r="3335" spans="1:1" x14ac:dyDescent="0.25">
      <c r="A3335" t="s">
        <v>55</v>
      </c>
    </row>
    <row r="3336" spans="1:1" x14ac:dyDescent="0.25">
      <c r="A3336" t="s">
        <v>56</v>
      </c>
    </row>
    <row r="3337" spans="1:1" x14ac:dyDescent="0.25">
      <c r="A3337" t="s">
        <v>44</v>
      </c>
    </row>
    <row r="3338" spans="1:1" x14ac:dyDescent="0.25">
      <c r="A3338" t="s">
        <v>57</v>
      </c>
    </row>
    <row r="3339" spans="1:1" x14ac:dyDescent="0.25">
      <c r="A3339" t="s">
        <v>77</v>
      </c>
    </row>
    <row r="3340" spans="1:1" x14ac:dyDescent="0.25">
      <c r="A3340" t="s">
        <v>47</v>
      </c>
    </row>
    <row r="3341" spans="1:1" x14ac:dyDescent="0.25">
      <c r="A3341" t="s">
        <v>1096</v>
      </c>
    </row>
    <row r="3342" spans="1:1" x14ac:dyDescent="0.25">
      <c r="A3342" t="s">
        <v>1097</v>
      </c>
    </row>
    <row r="3343" spans="1:1" x14ac:dyDescent="0.25">
      <c r="A3343" t="s">
        <v>1098</v>
      </c>
    </row>
    <row r="3344" spans="1:1" x14ac:dyDescent="0.25">
      <c r="A3344" t="s">
        <v>69</v>
      </c>
    </row>
    <row r="3345" spans="1:1" x14ac:dyDescent="0.25">
      <c r="A3345" t="s">
        <v>17</v>
      </c>
    </row>
    <row r="3346" spans="1:1" x14ac:dyDescent="0.25">
      <c r="A3346" t="e">
        <f>- Lugar: Cortes</f>
        <v>#NAME?</v>
      </c>
    </row>
    <row r="3347" spans="1:1" x14ac:dyDescent="0.25">
      <c r="A3347" t="e">
        <f>- Freguesia: Vila Nova de Cerveira</f>
        <v>#NAME?</v>
      </c>
    </row>
    <row r="3348" spans="1:1" x14ac:dyDescent="0.25">
      <c r="A3348" t="e">
        <f>- Concelho: Vila Nova de Cerveira</f>
        <v>#NAME?</v>
      </c>
    </row>
    <row r="3349" spans="1:1" x14ac:dyDescent="0.25">
      <c r="A3349" t="e">
        <f>- Distrito: Viana do Castelo</f>
        <v>#NAME?</v>
      </c>
    </row>
    <row r="3350" spans="1:1" x14ac:dyDescent="0.25">
      <c r="A3350" t="s">
        <v>1099</v>
      </c>
    </row>
    <row r="3351" spans="1:1" x14ac:dyDescent="0.25">
      <c r="A3351" t="s">
        <v>1100</v>
      </c>
    </row>
    <row r="3352" spans="1:1" x14ac:dyDescent="0.25">
      <c r="A3352" t="s">
        <v>1063</v>
      </c>
    </row>
    <row r="3353" spans="1:1" x14ac:dyDescent="0.25">
      <c r="A3353" t="s">
        <v>55</v>
      </c>
    </row>
    <row r="3354" spans="1:1" x14ac:dyDescent="0.25">
      <c r="A3354" t="s">
        <v>56</v>
      </c>
    </row>
    <row r="3355" spans="1:1" x14ac:dyDescent="0.25">
      <c r="A3355" t="s">
        <v>44</v>
      </c>
    </row>
    <row r="3356" spans="1:1" x14ac:dyDescent="0.25">
      <c r="A3356" t="s">
        <v>57</v>
      </c>
    </row>
    <row r="3357" spans="1:1" x14ac:dyDescent="0.25">
      <c r="A3357" t="s">
        <v>167</v>
      </c>
    </row>
    <row r="3358" spans="1:1" x14ac:dyDescent="0.25">
      <c r="A3358" t="s">
        <v>47</v>
      </c>
    </row>
    <row r="3359" spans="1:1" x14ac:dyDescent="0.25">
      <c r="A3359" t="s">
        <v>1064</v>
      </c>
    </row>
    <row r="3360" spans="1:1" x14ac:dyDescent="0.25">
      <c r="A3360" t="s">
        <v>1101</v>
      </c>
    </row>
    <row r="3361" spans="1:1" x14ac:dyDescent="0.25">
      <c r="A3361" t="s">
        <v>1102</v>
      </c>
    </row>
    <row r="3362" spans="1:1" x14ac:dyDescent="0.25">
      <c r="A3362" t="s">
        <v>1103</v>
      </c>
    </row>
    <row r="3363" spans="1:1" x14ac:dyDescent="0.25">
      <c r="A3363" t="s">
        <v>17</v>
      </c>
    </row>
    <row r="3364" spans="1:1" x14ac:dyDescent="0.25">
      <c r="A3364" t="e">
        <f>- Lugar: Monte da Saia</f>
        <v>#NAME?</v>
      </c>
    </row>
    <row r="3365" spans="1:1" x14ac:dyDescent="0.25">
      <c r="A3365" t="e">
        <f>- Freguesia: Monte de Fralães</f>
        <v>#NAME?</v>
      </c>
    </row>
    <row r="3366" spans="1:1" x14ac:dyDescent="0.25">
      <c r="A3366" t="e">
        <f>- Concelho: Barcelos</f>
        <v>#NAME?</v>
      </c>
    </row>
    <row r="3367" spans="1:1" x14ac:dyDescent="0.25">
      <c r="A3367" t="e">
        <f>- Distrito: Braga</f>
        <v>#NAME?</v>
      </c>
    </row>
    <row r="3368" spans="1:1" x14ac:dyDescent="0.25">
      <c r="A3368" t="s">
        <v>1104</v>
      </c>
    </row>
    <row r="3369" spans="1:1" x14ac:dyDescent="0.25">
      <c r="A3369" t="s">
        <v>1105</v>
      </c>
    </row>
    <row r="3370" spans="1:1" x14ac:dyDescent="0.25">
      <c r="A3370" t="s">
        <v>1106</v>
      </c>
    </row>
    <row r="3371" spans="1:1" x14ac:dyDescent="0.25">
      <c r="A3371" t="s">
        <v>55</v>
      </c>
    </row>
    <row r="3372" spans="1:1" x14ac:dyDescent="0.25">
      <c r="A3372" t="s">
        <v>56</v>
      </c>
    </row>
    <row r="3373" spans="1:1" x14ac:dyDescent="0.25">
      <c r="A3373" t="s">
        <v>44</v>
      </c>
    </row>
    <row r="3374" spans="1:1" x14ac:dyDescent="0.25">
      <c r="A3374" t="s">
        <v>57</v>
      </c>
    </row>
    <row r="3375" spans="1:1" x14ac:dyDescent="0.25">
      <c r="A3375" t="s">
        <v>77</v>
      </c>
    </row>
    <row r="3376" spans="1:1" x14ac:dyDescent="0.25">
      <c r="A3376" t="s">
        <v>235</v>
      </c>
    </row>
    <row r="3377" spans="1:1" x14ac:dyDescent="0.25">
      <c r="A3377" t="s">
        <v>1107</v>
      </c>
    </row>
    <row r="3378" spans="1:1" x14ac:dyDescent="0.25">
      <c r="A3378" t="s">
        <v>1108</v>
      </c>
    </row>
    <row r="3379" spans="1:1" x14ac:dyDescent="0.25">
      <c r="A3379" t="s">
        <v>1109</v>
      </c>
    </row>
    <row r="3380" spans="1:1" x14ac:dyDescent="0.25">
      <c r="A3380" t="s">
        <v>1110</v>
      </c>
    </row>
    <row r="3381" spans="1:1" x14ac:dyDescent="0.25">
      <c r="A3381" t="s">
        <v>17</v>
      </c>
    </row>
    <row r="3382" spans="1:1" x14ac:dyDescent="0.25">
      <c r="A3382" t="s">
        <v>116</v>
      </c>
    </row>
    <row r="3383" spans="1:1" x14ac:dyDescent="0.25">
      <c r="A3383" t="e">
        <f>- Freguesia: Chavão</f>
        <v>#NAME?</v>
      </c>
    </row>
    <row r="3384" spans="1:1" x14ac:dyDescent="0.25">
      <c r="A3384" t="e">
        <f>- Concelho: Barcelos</f>
        <v>#NAME?</v>
      </c>
    </row>
    <row r="3385" spans="1:1" x14ac:dyDescent="0.25">
      <c r="A3385" t="e">
        <f>- Distrito: Braga</f>
        <v>#NAME?</v>
      </c>
    </row>
    <row r="3386" spans="1:1" x14ac:dyDescent="0.25">
      <c r="A3386" t="s">
        <v>1111</v>
      </c>
    </row>
    <row r="3387" spans="1:1" x14ac:dyDescent="0.25">
      <c r="A3387" t="s">
        <v>1112</v>
      </c>
    </row>
    <row r="3388" spans="1:1" x14ac:dyDescent="0.25">
      <c r="A3388" t="s">
        <v>1113</v>
      </c>
    </row>
    <row r="3389" spans="1:1" x14ac:dyDescent="0.25">
      <c r="A3389" t="s">
        <v>112</v>
      </c>
    </row>
    <row r="3390" spans="1:1" x14ac:dyDescent="0.25">
      <c r="A3390" t="s">
        <v>120</v>
      </c>
    </row>
    <row r="3391" spans="1:1" x14ac:dyDescent="0.25">
      <c r="A3391" t="s">
        <v>44</v>
      </c>
    </row>
    <row r="3392" spans="1:1" x14ac:dyDescent="0.25">
      <c r="A3392" t="s">
        <v>66</v>
      </c>
    </row>
    <row r="3393" spans="1:1" x14ac:dyDescent="0.25">
      <c r="A3393" t="s">
        <v>77</v>
      </c>
    </row>
    <row r="3394" spans="1:1" x14ac:dyDescent="0.25">
      <c r="A3394" t="s">
        <v>235</v>
      </c>
    </row>
    <row r="3395" spans="1:1" x14ac:dyDescent="0.25">
      <c r="A3395" t="s">
        <v>1114</v>
      </c>
    </row>
    <row r="3396" spans="1:1" x14ac:dyDescent="0.25">
      <c r="A3396" t="s">
        <v>1115</v>
      </c>
    </row>
    <row r="3397" spans="1:1" x14ac:dyDescent="0.25">
      <c r="A3397" t="s">
        <v>1116</v>
      </c>
    </row>
    <row r="3398" spans="1:1" x14ac:dyDescent="0.25">
      <c r="A3398" t="s">
        <v>69</v>
      </c>
    </row>
    <row r="3399" spans="1:1" x14ac:dyDescent="0.25">
      <c r="A3399" t="s">
        <v>17</v>
      </c>
    </row>
    <row r="3400" spans="1:1" x14ac:dyDescent="0.25">
      <c r="A3400" t="e">
        <f>- Lugar: Marinhais</f>
        <v>#NAME?</v>
      </c>
    </row>
    <row r="3401" spans="1:1" x14ac:dyDescent="0.25">
      <c r="A3401" t="e">
        <f>- Freguesia: Esporões</f>
        <v>#NAME?</v>
      </c>
    </row>
    <row r="3402" spans="1:1" x14ac:dyDescent="0.25">
      <c r="A3402" t="e">
        <f>- Concelho: Braga</f>
        <v>#NAME?</v>
      </c>
    </row>
    <row r="3403" spans="1:1" x14ac:dyDescent="0.25">
      <c r="A3403" t="e">
        <f>- Distrito: Braga</f>
        <v>#NAME?</v>
      </c>
    </row>
    <row r="3404" spans="1:1" x14ac:dyDescent="0.25">
      <c r="A3404" t="s">
        <v>1117</v>
      </c>
    </row>
    <row r="3405" spans="1:1" x14ac:dyDescent="0.25">
      <c r="A3405" t="s">
        <v>1118</v>
      </c>
    </row>
    <row r="3406" spans="1:1" x14ac:dyDescent="0.25">
      <c r="A3406" t="s">
        <v>925</v>
      </c>
    </row>
    <row r="3407" spans="1:1" x14ac:dyDescent="0.25">
      <c r="A3407" t="s">
        <v>1119</v>
      </c>
    </row>
    <row r="3408" spans="1:1" x14ac:dyDescent="0.25">
      <c r="A3408" t="s">
        <v>73</v>
      </c>
    </row>
    <row r="3409" spans="1:1" x14ac:dyDescent="0.25">
      <c r="A3409" t="s">
        <v>44</v>
      </c>
    </row>
    <row r="3410" spans="1:1" x14ac:dyDescent="0.25">
      <c r="A3410" t="s">
        <v>222</v>
      </c>
    </row>
    <row r="3411" spans="1:1" x14ac:dyDescent="0.25">
      <c r="A3411" t="s">
        <v>77</v>
      </c>
    </row>
    <row r="3412" spans="1:1" x14ac:dyDescent="0.25">
      <c r="A3412" t="s">
        <v>235</v>
      </c>
    </row>
    <row r="3413" spans="1:1" x14ac:dyDescent="0.25">
      <c r="A3413" t="s">
        <v>1120</v>
      </c>
    </row>
    <row r="3414" spans="1:1" x14ac:dyDescent="0.25">
      <c r="A3414" t="s">
        <v>1121</v>
      </c>
    </row>
    <row r="3415" spans="1:1" x14ac:dyDescent="0.25">
      <c r="A3415" t="s">
        <v>1122</v>
      </c>
    </row>
    <row r="3416" spans="1:1" x14ac:dyDescent="0.25">
      <c r="A3416" t="s">
        <v>1123</v>
      </c>
    </row>
    <row r="3417" spans="1:1" x14ac:dyDescent="0.25">
      <c r="A3417" t="s">
        <v>17</v>
      </c>
    </row>
    <row r="3418" spans="1:1" x14ac:dyDescent="0.25">
      <c r="A3418" t="e">
        <f>- Lugar: Serra</f>
        <v>#NAME?</v>
      </c>
    </row>
    <row r="3419" spans="1:1" x14ac:dyDescent="0.25">
      <c r="A3419" t="e">
        <f>- Freguesia: Passos (São Julião)</f>
        <v>#NAME?</v>
      </c>
    </row>
    <row r="3420" spans="1:1" x14ac:dyDescent="0.25">
      <c r="A3420" t="e">
        <f>- Concelho: Braga</f>
        <v>#NAME?</v>
      </c>
    </row>
    <row r="3421" spans="1:1" x14ac:dyDescent="0.25">
      <c r="A3421" t="e">
        <f>- Distrito: Braga</f>
        <v>#NAME?</v>
      </c>
    </row>
    <row r="3422" spans="1:1" x14ac:dyDescent="0.25">
      <c r="A3422" t="s">
        <v>1124</v>
      </c>
    </row>
    <row r="3423" spans="1:1" x14ac:dyDescent="0.25">
      <c r="A3423" t="s">
        <v>1125</v>
      </c>
    </row>
    <row r="3424" spans="1:1" x14ac:dyDescent="0.25">
      <c r="A3424" t="s">
        <v>1126</v>
      </c>
    </row>
    <row r="3425" spans="1:1" x14ac:dyDescent="0.25">
      <c r="A3425" t="s">
        <v>1119</v>
      </c>
    </row>
    <row r="3426" spans="1:1" x14ac:dyDescent="0.25">
      <c r="A3426" t="s">
        <v>73</v>
      </c>
    </row>
    <row r="3427" spans="1:1" x14ac:dyDescent="0.25">
      <c r="A3427" t="s">
        <v>44</v>
      </c>
    </row>
    <row r="3428" spans="1:1" x14ac:dyDescent="0.25">
      <c r="A3428" t="s">
        <v>222</v>
      </c>
    </row>
    <row r="3429" spans="1:1" x14ac:dyDescent="0.25">
      <c r="A3429" t="s">
        <v>77</v>
      </c>
    </row>
    <row r="3430" spans="1:1" x14ac:dyDescent="0.25">
      <c r="A3430" t="s">
        <v>235</v>
      </c>
    </row>
    <row r="3431" spans="1:1" x14ac:dyDescent="0.25">
      <c r="A3431" t="s">
        <v>1127</v>
      </c>
    </row>
    <row r="3432" spans="1:1" x14ac:dyDescent="0.25">
      <c r="A3432" t="s">
        <v>1128</v>
      </c>
    </row>
    <row r="3433" spans="1:1" x14ac:dyDescent="0.25">
      <c r="A3433" t="s">
        <v>1129</v>
      </c>
    </row>
    <row r="3434" spans="1:1" x14ac:dyDescent="0.25">
      <c r="A3434" t="s">
        <v>69</v>
      </c>
    </row>
    <row r="3435" spans="1:1" x14ac:dyDescent="0.25">
      <c r="A3435" t="s">
        <v>17</v>
      </c>
    </row>
    <row r="3436" spans="1:1" x14ac:dyDescent="0.25">
      <c r="A3436" t="s">
        <v>116</v>
      </c>
    </row>
    <row r="3437" spans="1:1" x14ac:dyDescent="0.25">
      <c r="A3437" t="e">
        <f>- Freguesia: Bucos</f>
        <v>#NAME?</v>
      </c>
    </row>
    <row r="3438" spans="1:1" x14ac:dyDescent="0.25">
      <c r="A3438" t="e">
        <f>- Concelho: Cabeceiras de Basto</f>
        <v>#NAME?</v>
      </c>
    </row>
    <row r="3439" spans="1:1" x14ac:dyDescent="0.25">
      <c r="A3439" t="e">
        <f>- Distrito: Braga</f>
        <v>#NAME?</v>
      </c>
    </row>
    <row r="3440" spans="1:1" x14ac:dyDescent="0.25">
      <c r="A3440" t="s">
        <v>1130</v>
      </c>
    </row>
    <row r="3441" spans="1:1" x14ac:dyDescent="0.25">
      <c r="A3441" t="s">
        <v>1131</v>
      </c>
    </row>
    <row r="3442" spans="1:1" x14ac:dyDescent="0.25">
      <c r="A3442" t="s">
        <v>413</v>
      </c>
    </row>
    <row r="3443" spans="1:1" x14ac:dyDescent="0.25">
      <c r="A3443" t="s">
        <v>55</v>
      </c>
    </row>
    <row r="3444" spans="1:1" x14ac:dyDescent="0.25">
      <c r="A3444" t="s">
        <v>56</v>
      </c>
    </row>
    <row r="3445" spans="1:1" x14ac:dyDescent="0.25">
      <c r="A3445" t="s">
        <v>44</v>
      </c>
    </row>
    <row r="3446" spans="1:1" x14ac:dyDescent="0.25">
      <c r="A3446" t="s">
        <v>57</v>
      </c>
    </row>
    <row r="3447" spans="1:1" x14ac:dyDescent="0.25">
      <c r="A3447" t="s">
        <v>77</v>
      </c>
    </row>
    <row r="3448" spans="1:1" x14ac:dyDescent="0.25">
      <c r="A3448" t="s">
        <v>47</v>
      </c>
    </row>
    <row r="3449" spans="1:1" x14ac:dyDescent="0.25">
      <c r="A3449" t="s">
        <v>1120</v>
      </c>
    </row>
    <row r="3450" spans="1:1" x14ac:dyDescent="0.25">
      <c r="A3450" t="s">
        <v>1132</v>
      </c>
    </row>
    <row r="3451" spans="1:1" x14ac:dyDescent="0.25">
      <c r="A3451" t="s">
        <v>1133</v>
      </c>
    </row>
    <row r="3452" spans="1:1" x14ac:dyDescent="0.25">
      <c r="A3452" t="s">
        <v>69</v>
      </c>
    </row>
    <row r="3453" spans="1:1" x14ac:dyDescent="0.25">
      <c r="A3453" t="s">
        <v>17</v>
      </c>
    </row>
    <row r="3454" spans="1:1" x14ac:dyDescent="0.25">
      <c r="A3454" t="e">
        <f>- Lugar: Mata da Santa</f>
        <v>#NAME?</v>
      </c>
    </row>
    <row r="3455" spans="1:1" x14ac:dyDescent="0.25">
      <c r="A3455" t="e">
        <f>- Freguesia: Outeiro</f>
        <v>#NAME?</v>
      </c>
    </row>
    <row r="3456" spans="1:1" x14ac:dyDescent="0.25">
      <c r="A3456" t="e">
        <f>- Concelho: Cabeceiras de Basto</f>
        <v>#NAME?</v>
      </c>
    </row>
    <row r="3457" spans="1:1" x14ac:dyDescent="0.25">
      <c r="A3457" t="e">
        <f>- Distrito: Braga</f>
        <v>#NAME?</v>
      </c>
    </row>
    <row r="3458" spans="1:1" x14ac:dyDescent="0.25">
      <c r="A3458" t="s">
        <v>1134</v>
      </c>
    </row>
    <row r="3459" spans="1:1" x14ac:dyDescent="0.25">
      <c r="A3459" t="s">
        <v>1135</v>
      </c>
    </row>
    <row r="3460" spans="1:1" x14ac:dyDescent="0.25">
      <c r="A3460" t="s">
        <v>668</v>
      </c>
    </row>
    <row r="3461" spans="1:1" x14ac:dyDescent="0.25">
      <c r="A3461" t="s">
        <v>64</v>
      </c>
    </row>
    <row r="3462" spans="1:1" x14ac:dyDescent="0.25">
      <c r="A3462" t="s">
        <v>65</v>
      </c>
    </row>
    <row r="3463" spans="1:1" x14ac:dyDescent="0.25">
      <c r="A3463" t="s">
        <v>44</v>
      </c>
    </row>
    <row r="3464" spans="1:1" x14ac:dyDescent="0.25">
      <c r="A3464" t="s">
        <v>66</v>
      </c>
    </row>
    <row r="3465" spans="1:1" x14ac:dyDescent="0.25">
      <c r="A3465" t="s">
        <v>167</v>
      </c>
    </row>
    <row r="3466" spans="1:1" x14ac:dyDescent="0.25">
      <c r="A3466" t="s">
        <v>47</v>
      </c>
    </row>
    <row r="3467" spans="1:1" x14ac:dyDescent="0.25">
      <c r="A3467" t="s">
        <v>1136</v>
      </c>
    </row>
    <row r="3468" spans="1:1" x14ac:dyDescent="0.25">
      <c r="A3468" t="s">
        <v>1137</v>
      </c>
    </row>
    <row r="3469" spans="1:1" x14ac:dyDescent="0.25">
      <c r="A3469" t="s">
        <v>1138</v>
      </c>
    </row>
    <row r="3470" spans="1:1" x14ac:dyDescent="0.25">
      <c r="A3470" t="s">
        <v>69</v>
      </c>
    </row>
    <row r="3471" spans="1:1" x14ac:dyDescent="0.25">
      <c r="A3471" t="s">
        <v>17</v>
      </c>
    </row>
    <row r="3472" spans="1:1" x14ac:dyDescent="0.25">
      <c r="A3472" t="e">
        <f>- Lugar: Campa dos Mouros</f>
        <v>#NAME?</v>
      </c>
    </row>
    <row r="3473" spans="1:1" x14ac:dyDescent="0.25">
      <c r="A3473" t="e">
        <f>- Freguesia: Refojos de Basto</f>
        <v>#NAME?</v>
      </c>
    </row>
    <row r="3474" spans="1:1" x14ac:dyDescent="0.25">
      <c r="A3474" t="e">
        <f>- Concelho: Cabeceiras de Basto</f>
        <v>#NAME?</v>
      </c>
    </row>
    <row r="3475" spans="1:1" x14ac:dyDescent="0.25">
      <c r="A3475" t="e">
        <f>- Distrito: Braga</f>
        <v>#NAME?</v>
      </c>
    </row>
    <row r="3476" spans="1:1" x14ac:dyDescent="0.25">
      <c r="A3476" t="s">
        <v>1139</v>
      </c>
    </row>
    <row r="3477" spans="1:1" x14ac:dyDescent="0.25">
      <c r="A3477" t="s">
        <v>1140</v>
      </c>
    </row>
    <row r="3478" spans="1:1" x14ac:dyDescent="0.25">
      <c r="A3478" t="s">
        <v>298</v>
      </c>
    </row>
    <row r="3479" spans="1:1" x14ac:dyDescent="0.25">
      <c r="A3479" t="s">
        <v>112</v>
      </c>
    </row>
    <row r="3480" spans="1:1" x14ac:dyDescent="0.25">
      <c r="A3480" t="s">
        <v>73</v>
      </c>
    </row>
    <row r="3481" spans="1:1" x14ac:dyDescent="0.25">
      <c r="A3481" t="s">
        <v>44</v>
      </c>
    </row>
    <row r="3482" spans="1:1" x14ac:dyDescent="0.25">
      <c r="A3482" t="s">
        <v>66</v>
      </c>
    </row>
    <row r="3483" spans="1:1" x14ac:dyDescent="0.25">
      <c r="A3483" t="s">
        <v>77</v>
      </c>
    </row>
    <row r="3484" spans="1:1" x14ac:dyDescent="0.25">
      <c r="A3484" t="s">
        <v>235</v>
      </c>
    </row>
    <row r="3485" spans="1:1" x14ac:dyDescent="0.25">
      <c r="A3485" t="s">
        <v>1120</v>
      </c>
    </row>
    <row r="3486" spans="1:1" x14ac:dyDescent="0.25">
      <c r="A3486" t="s">
        <v>1141</v>
      </c>
    </row>
    <row r="3487" spans="1:1" x14ac:dyDescent="0.25">
      <c r="A3487" t="s">
        <v>1142</v>
      </c>
    </row>
    <row r="3488" spans="1:1" x14ac:dyDescent="0.25">
      <c r="A3488" t="s">
        <v>69</v>
      </c>
    </row>
    <row r="3489" spans="1:1" x14ac:dyDescent="0.25">
      <c r="A3489" t="s">
        <v>17</v>
      </c>
    </row>
    <row r="3490" spans="1:1" x14ac:dyDescent="0.25">
      <c r="A3490" t="e">
        <f>- Lugar: Casa das Cortinhas</f>
        <v>#NAME?</v>
      </c>
    </row>
    <row r="3491" spans="1:1" x14ac:dyDescent="0.25">
      <c r="A3491" t="e">
        <f>- Freguesia: Cavez</f>
        <v>#NAME?</v>
      </c>
    </row>
    <row r="3492" spans="1:1" x14ac:dyDescent="0.25">
      <c r="A3492" t="e">
        <f>- Concelho: Cabeceiras de Basto</f>
        <v>#NAME?</v>
      </c>
    </row>
    <row r="3493" spans="1:1" x14ac:dyDescent="0.25">
      <c r="A3493" t="e">
        <f>- Distrito: Braga</f>
        <v>#NAME?</v>
      </c>
    </row>
    <row r="3494" spans="1:1" x14ac:dyDescent="0.25">
      <c r="A3494" t="s">
        <v>1143</v>
      </c>
    </row>
    <row r="3495" spans="1:1" x14ac:dyDescent="0.25">
      <c r="A3495" t="s">
        <v>1144</v>
      </c>
    </row>
    <row r="3496" spans="1:1" x14ac:dyDescent="0.25">
      <c r="A3496" t="s">
        <v>1145</v>
      </c>
    </row>
    <row r="3497" spans="1:1" x14ac:dyDescent="0.25">
      <c r="A3497" t="s">
        <v>84</v>
      </c>
    </row>
    <row r="3498" spans="1:1" x14ac:dyDescent="0.25">
      <c r="A3498" t="s">
        <v>85</v>
      </c>
    </row>
    <row r="3499" spans="1:1" x14ac:dyDescent="0.25">
      <c r="A3499" t="s">
        <v>44</v>
      </c>
    </row>
    <row r="3500" spans="1:1" x14ac:dyDescent="0.25">
      <c r="A3500" t="s">
        <v>66</v>
      </c>
    </row>
    <row r="3501" spans="1:1" x14ac:dyDescent="0.25">
      <c r="A3501" t="s">
        <v>77</v>
      </c>
    </row>
    <row r="3502" spans="1:1" x14ac:dyDescent="0.25">
      <c r="A3502" t="s">
        <v>47</v>
      </c>
    </row>
    <row r="3503" spans="1:1" x14ac:dyDescent="0.25">
      <c r="A3503" t="s">
        <v>1146</v>
      </c>
    </row>
    <row r="3504" spans="1:1" x14ac:dyDescent="0.25">
      <c r="A3504" t="s">
        <v>1147</v>
      </c>
    </row>
    <row r="3505" spans="1:1" x14ac:dyDescent="0.25">
      <c r="A3505" t="s">
        <v>1148</v>
      </c>
    </row>
    <row r="3506" spans="1:1" x14ac:dyDescent="0.25">
      <c r="A3506" t="s">
        <v>69</v>
      </c>
    </row>
    <row r="3507" spans="1:1" x14ac:dyDescent="0.25">
      <c r="A3507" t="s">
        <v>17</v>
      </c>
    </row>
    <row r="3508" spans="1:1" x14ac:dyDescent="0.25">
      <c r="A3508" t="e">
        <f>- Lugar: Lugar dos Padrões</f>
        <v>#NAME?</v>
      </c>
    </row>
    <row r="3509" spans="1:1" x14ac:dyDescent="0.25">
      <c r="A3509" t="e">
        <f>- Freguesia: Regadas</f>
        <v>#NAME?</v>
      </c>
    </row>
    <row r="3510" spans="1:1" x14ac:dyDescent="0.25">
      <c r="A3510" t="e">
        <f>- Concelho: Fafe</f>
        <v>#NAME?</v>
      </c>
    </row>
    <row r="3511" spans="1:1" x14ac:dyDescent="0.25">
      <c r="A3511" t="e">
        <f>- Distrito: Braga</f>
        <v>#NAME?</v>
      </c>
    </row>
    <row r="3512" spans="1:1" x14ac:dyDescent="0.25">
      <c r="A3512" t="s">
        <v>1149</v>
      </c>
    </row>
    <row r="3513" spans="1:1" x14ac:dyDescent="0.25">
      <c r="A3513" t="s">
        <v>1150</v>
      </c>
    </row>
    <row r="3514" spans="1:1" x14ac:dyDescent="0.25">
      <c r="A3514" t="s">
        <v>1151</v>
      </c>
    </row>
    <row r="3515" spans="1:1" x14ac:dyDescent="0.25">
      <c r="A3515" t="s">
        <v>55</v>
      </c>
    </row>
    <row r="3516" spans="1:1" x14ac:dyDescent="0.25">
      <c r="A3516" t="s">
        <v>56</v>
      </c>
    </row>
    <row r="3517" spans="1:1" x14ac:dyDescent="0.25">
      <c r="A3517" t="s">
        <v>44</v>
      </c>
    </row>
    <row r="3518" spans="1:1" x14ac:dyDescent="0.25">
      <c r="A3518" t="s">
        <v>57</v>
      </c>
    </row>
    <row r="3519" spans="1:1" x14ac:dyDescent="0.25">
      <c r="A3519" t="s">
        <v>77</v>
      </c>
    </row>
    <row r="3520" spans="1:1" x14ac:dyDescent="0.25">
      <c r="A3520" t="s">
        <v>47</v>
      </c>
    </row>
    <row r="3521" spans="1:1" x14ac:dyDescent="0.25">
      <c r="A3521" t="s">
        <v>1152</v>
      </c>
    </row>
    <row r="3522" spans="1:1" x14ac:dyDescent="0.25">
      <c r="A3522" t="s">
        <v>1153</v>
      </c>
    </row>
    <row r="3523" spans="1:1" x14ac:dyDescent="0.25">
      <c r="A3523" t="s">
        <v>1154</v>
      </c>
    </row>
    <row r="3524" spans="1:1" x14ac:dyDescent="0.25">
      <c r="A3524" t="s">
        <v>1155</v>
      </c>
    </row>
    <row r="3525" spans="1:1" x14ac:dyDescent="0.25">
      <c r="A3525" t="s">
        <v>17</v>
      </c>
    </row>
    <row r="3526" spans="1:1" x14ac:dyDescent="0.25">
      <c r="A3526" t="e">
        <f>- Lugar: Barreiro</f>
        <v>#NAME?</v>
      </c>
    </row>
    <row r="3527" spans="1:1" x14ac:dyDescent="0.25">
      <c r="A3527" t="e">
        <f>- Freguesia: Silvares (S. Martinho)</f>
        <v>#NAME?</v>
      </c>
    </row>
    <row r="3528" spans="1:1" x14ac:dyDescent="0.25">
      <c r="A3528" t="e">
        <f>- Concelho: Fafe</f>
        <v>#NAME?</v>
      </c>
    </row>
    <row r="3529" spans="1:1" x14ac:dyDescent="0.25">
      <c r="A3529" t="e">
        <f>- Distrito: Braga</f>
        <v>#NAME?</v>
      </c>
    </row>
    <row r="3530" spans="1:1" x14ac:dyDescent="0.25">
      <c r="A3530" t="s">
        <v>1156</v>
      </c>
    </row>
    <row r="3531" spans="1:1" x14ac:dyDescent="0.25">
      <c r="A3531" t="s">
        <v>1157</v>
      </c>
    </row>
    <row r="3532" spans="1:1" x14ac:dyDescent="0.25">
      <c r="A3532" t="s">
        <v>749</v>
      </c>
    </row>
    <row r="3533" spans="1:1" x14ac:dyDescent="0.25">
      <c r="A3533" t="s">
        <v>221</v>
      </c>
    </row>
    <row r="3534" spans="1:1" x14ac:dyDescent="0.25">
      <c r="A3534" t="s">
        <v>73</v>
      </c>
    </row>
    <row r="3535" spans="1:1" x14ac:dyDescent="0.25">
      <c r="A3535" t="s">
        <v>44</v>
      </c>
    </row>
    <row r="3536" spans="1:1" x14ac:dyDescent="0.25">
      <c r="A3536" t="s">
        <v>222</v>
      </c>
    </row>
    <row r="3537" spans="1:1" x14ac:dyDescent="0.25">
      <c r="A3537" t="s">
        <v>77</v>
      </c>
    </row>
    <row r="3538" spans="1:1" x14ac:dyDescent="0.25">
      <c r="A3538" t="s">
        <v>47</v>
      </c>
    </row>
    <row r="3539" spans="1:1" x14ac:dyDescent="0.25">
      <c r="A3539" t="s">
        <v>1152</v>
      </c>
    </row>
    <row r="3540" spans="1:1" x14ac:dyDescent="0.25">
      <c r="A3540" t="s">
        <v>589</v>
      </c>
    </row>
    <row r="3541" spans="1:1" x14ac:dyDescent="0.25">
      <c r="A3541" t="s">
        <v>1158</v>
      </c>
    </row>
    <row r="3542" spans="1:1" x14ac:dyDescent="0.25">
      <c r="A3542" t="s">
        <v>1159</v>
      </c>
    </row>
    <row r="3543" spans="1:1" x14ac:dyDescent="0.25">
      <c r="A3543" t="s">
        <v>17</v>
      </c>
    </row>
    <row r="3544" spans="1:1" x14ac:dyDescent="0.25">
      <c r="A3544" t="e">
        <f>- Lugar: Castanheira</f>
        <v>#NAME?</v>
      </c>
    </row>
    <row r="3545" spans="1:1" x14ac:dyDescent="0.25">
      <c r="A3545" t="e">
        <f>- Freguesia: Travassos</f>
        <v>#NAME?</v>
      </c>
    </row>
    <row r="3546" spans="1:1" x14ac:dyDescent="0.25">
      <c r="A3546" t="e">
        <f>- Concelho: Fafe</f>
        <v>#NAME?</v>
      </c>
    </row>
    <row r="3547" spans="1:1" x14ac:dyDescent="0.25">
      <c r="A3547" t="e">
        <f>- Distrito: Braga</f>
        <v>#NAME?</v>
      </c>
    </row>
    <row r="3548" spans="1:1" x14ac:dyDescent="0.25">
      <c r="A3548" t="s">
        <v>1160</v>
      </c>
    </row>
    <row r="3549" spans="1:1" x14ac:dyDescent="0.25">
      <c r="A3549" t="s">
        <v>1161</v>
      </c>
    </row>
    <row r="3550" spans="1:1" x14ac:dyDescent="0.25">
      <c r="A3550" t="s">
        <v>1162</v>
      </c>
    </row>
    <row r="3551" spans="1:1" x14ac:dyDescent="0.25">
      <c r="A3551" t="s">
        <v>112</v>
      </c>
    </row>
    <row r="3552" spans="1:1" x14ac:dyDescent="0.25">
      <c r="A3552" t="s">
        <v>120</v>
      </c>
    </row>
    <row r="3553" spans="1:1" x14ac:dyDescent="0.25">
      <c r="A3553" t="s">
        <v>44</v>
      </c>
    </row>
    <row r="3554" spans="1:1" x14ac:dyDescent="0.25">
      <c r="A3554" t="s">
        <v>66</v>
      </c>
    </row>
    <row r="3555" spans="1:1" x14ac:dyDescent="0.25">
      <c r="A3555" t="s">
        <v>77</v>
      </c>
    </row>
    <row r="3556" spans="1:1" x14ac:dyDescent="0.25">
      <c r="A3556" t="s">
        <v>47</v>
      </c>
    </row>
    <row r="3557" spans="1:1" x14ac:dyDescent="0.25">
      <c r="A3557" t="s">
        <v>1152</v>
      </c>
    </row>
    <row r="3558" spans="1:1" x14ac:dyDescent="0.25">
      <c r="A3558" t="s">
        <v>1163</v>
      </c>
    </row>
    <row r="3559" spans="1:1" x14ac:dyDescent="0.25">
      <c r="A3559" t="s">
        <v>1164</v>
      </c>
    </row>
    <row r="3560" spans="1:1" x14ac:dyDescent="0.25">
      <c r="A3560" t="s">
        <v>1165</v>
      </c>
    </row>
    <row r="3561" spans="1:1" x14ac:dyDescent="0.25">
      <c r="A3561" t="s">
        <v>17</v>
      </c>
    </row>
    <row r="3562" spans="1:1" x14ac:dyDescent="0.25">
      <c r="A3562" t="e">
        <f>- Lugar: Vela</f>
        <v>#NAME?</v>
      </c>
    </row>
    <row r="3563" spans="1:1" x14ac:dyDescent="0.25">
      <c r="A3563" t="e">
        <f>- Freguesia: Moreira de Cónegos</f>
        <v>#NAME?</v>
      </c>
    </row>
    <row r="3564" spans="1:1" x14ac:dyDescent="0.25">
      <c r="A3564" t="e">
        <f>- Concelho: Guimarães</f>
        <v>#NAME?</v>
      </c>
    </row>
    <row r="3565" spans="1:1" x14ac:dyDescent="0.25">
      <c r="A3565" t="e">
        <f>- Distrito: Braga</f>
        <v>#NAME?</v>
      </c>
    </row>
    <row r="3566" spans="1:1" x14ac:dyDescent="0.25">
      <c r="A3566" t="s">
        <v>1166</v>
      </c>
    </row>
    <row r="3567" spans="1:1" x14ac:dyDescent="0.25">
      <c r="A3567" t="s">
        <v>1167</v>
      </c>
    </row>
    <row r="3568" spans="1:1" x14ac:dyDescent="0.25">
      <c r="A3568" t="s">
        <v>1168</v>
      </c>
    </row>
    <row r="3569" spans="1:1" x14ac:dyDescent="0.25">
      <c r="A3569" t="s">
        <v>55</v>
      </c>
    </row>
    <row r="3570" spans="1:1" x14ac:dyDescent="0.25">
      <c r="A3570" t="s">
        <v>56</v>
      </c>
    </row>
    <row r="3571" spans="1:1" x14ac:dyDescent="0.25">
      <c r="A3571" t="s">
        <v>44</v>
      </c>
    </row>
    <row r="3572" spans="1:1" x14ac:dyDescent="0.25">
      <c r="A3572" t="s">
        <v>57</v>
      </c>
    </row>
    <row r="3573" spans="1:1" x14ac:dyDescent="0.25">
      <c r="A3573" t="s">
        <v>167</v>
      </c>
    </row>
    <row r="3574" spans="1:1" x14ac:dyDescent="0.25">
      <c r="A3574" t="s">
        <v>47</v>
      </c>
    </row>
    <row r="3575" spans="1:1" x14ac:dyDescent="0.25">
      <c r="A3575" t="s">
        <v>1169</v>
      </c>
    </row>
    <row r="3576" spans="1:1" x14ac:dyDescent="0.25">
      <c r="A3576" t="s">
        <v>1170</v>
      </c>
    </row>
    <row r="3577" spans="1:1" x14ac:dyDescent="0.25">
      <c r="A3577" t="s">
        <v>1171</v>
      </c>
    </row>
    <row r="3578" spans="1:1" x14ac:dyDescent="0.25">
      <c r="A3578" t="s">
        <v>1172</v>
      </c>
    </row>
    <row r="3579" spans="1:1" x14ac:dyDescent="0.25">
      <c r="A3579" t="s">
        <v>17</v>
      </c>
    </row>
    <row r="3580" spans="1:1" x14ac:dyDescent="0.25">
      <c r="A3580" t="s">
        <v>116</v>
      </c>
    </row>
    <row r="3581" spans="1:1" x14ac:dyDescent="0.25">
      <c r="A3581" t="e">
        <f>- Freguesia: São Torcato</f>
        <v>#NAME?</v>
      </c>
    </row>
    <row r="3582" spans="1:1" x14ac:dyDescent="0.25">
      <c r="A3582" t="e">
        <f>- Concelho: Guimarães</f>
        <v>#NAME?</v>
      </c>
    </row>
    <row r="3583" spans="1:1" x14ac:dyDescent="0.25">
      <c r="A3583" t="e">
        <f>- Distrito: Braga</f>
        <v>#NAME?</v>
      </c>
    </row>
    <row r="3584" spans="1:1" x14ac:dyDescent="0.25">
      <c r="A3584" t="s">
        <v>1173</v>
      </c>
    </row>
    <row r="3585" spans="1:1" x14ac:dyDescent="0.25">
      <c r="A3585" t="s">
        <v>1174</v>
      </c>
    </row>
    <row r="3586" spans="1:1" x14ac:dyDescent="0.25">
      <c r="A3586" t="s">
        <v>1175</v>
      </c>
    </row>
    <row r="3587" spans="1:1" x14ac:dyDescent="0.25">
      <c r="A3587" t="s">
        <v>84</v>
      </c>
    </row>
    <row r="3588" spans="1:1" x14ac:dyDescent="0.25">
      <c r="A3588" t="s">
        <v>85</v>
      </c>
    </row>
    <row r="3589" spans="1:1" x14ac:dyDescent="0.25">
      <c r="A3589" t="s">
        <v>44</v>
      </c>
    </row>
    <row r="3590" spans="1:1" x14ac:dyDescent="0.25">
      <c r="A3590" t="s">
        <v>66</v>
      </c>
    </row>
    <row r="3591" spans="1:1" x14ac:dyDescent="0.25">
      <c r="A3591" t="s">
        <v>167</v>
      </c>
    </row>
    <row r="3592" spans="1:1" x14ac:dyDescent="0.25">
      <c r="A3592" t="s">
        <v>47</v>
      </c>
    </row>
    <row r="3593" spans="1:1" x14ac:dyDescent="0.25">
      <c r="A3593" t="s">
        <v>1176</v>
      </c>
    </row>
    <row r="3594" spans="1:1" x14ac:dyDescent="0.25">
      <c r="A3594" t="s">
        <v>1177</v>
      </c>
    </row>
    <row r="3595" spans="1:1" x14ac:dyDescent="0.25">
      <c r="A3595" t="s">
        <v>1178</v>
      </c>
    </row>
    <row r="3596" spans="1:1" x14ac:dyDescent="0.25">
      <c r="A3596" t="s">
        <v>1179</v>
      </c>
    </row>
    <row r="3597" spans="1:1" x14ac:dyDescent="0.25">
      <c r="A3597" t="s">
        <v>17</v>
      </c>
    </row>
    <row r="3598" spans="1:1" x14ac:dyDescent="0.25">
      <c r="A3598" t="e">
        <f>- Lugar: Monte dos Pedrados - Caixão</f>
        <v>#NAME?</v>
      </c>
    </row>
    <row r="3599" spans="1:1" x14ac:dyDescent="0.25">
      <c r="A3599" t="e">
        <f>- Freguesia: Serzedelo</f>
        <v>#NAME?</v>
      </c>
    </row>
    <row r="3600" spans="1:1" x14ac:dyDescent="0.25">
      <c r="A3600" t="e">
        <f>- Concelho: Guimarães</f>
        <v>#NAME?</v>
      </c>
    </row>
    <row r="3601" spans="1:1" x14ac:dyDescent="0.25">
      <c r="A3601" t="e">
        <f>- Distrito: Braga</f>
        <v>#NAME?</v>
      </c>
    </row>
    <row r="3602" spans="1:1" x14ac:dyDescent="0.25">
      <c r="A3602" t="s">
        <v>1180</v>
      </c>
    </row>
    <row r="3603" spans="1:1" x14ac:dyDescent="0.25">
      <c r="A3603" t="s">
        <v>1181</v>
      </c>
    </row>
    <row r="3604" spans="1:1" x14ac:dyDescent="0.25">
      <c r="A3604" t="s">
        <v>1182</v>
      </c>
    </row>
    <row r="3605" spans="1:1" x14ac:dyDescent="0.25">
      <c r="A3605" t="s">
        <v>55</v>
      </c>
    </row>
    <row r="3606" spans="1:1" x14ac:dyDescent="0.25">
      <c r="A3606" t="s">
        <v>56</v>
      </c>
    </row>
    <row r="3607" spans="1:1" x14ac:dyDescent="0.25">
      <c r="A3607" t="s">
        <v>44</v>
      </c>
    </row>
    <row r="3608" spans="1:1" x14ac:dyDescent="0.25">
      <c r="A3608" t="s">
        <v>57</v>
      </c>
    </row>
    <row r="3609" spans="1:1" x14ac:dyDescent="0.25">
      <c r="A3609" t="s">
        <v>77</v>
      </c>
    </row>
    <row r="3610" spans="1:1" x14ac:dyDescent="0.25">
      <c r="A3610" t="s">
        <v>47</v>
      </c>
    </row>
    <row r="3611" spans="1:1" x14ac:dyDescent="0.25">
      <c r="A3611" t="s">
        <v>1176</v>
      </c>
    </row>
    <row r="3612" spans="1:1" x14ac:dyDescent="0.25">
      <c r="A3612" t="s">
        <v>263</v>
      </c>
    </row>
    <row r="3613" spans="1:1" x14ac:dyDescent="0.25">
      <c r="A3613" t="s">
        <v>1183</v>
      </c>
    </row>
    <row r="3614" spans="1:1" x14ac:dyDescent="0.25">
      <c r="A3614" t="s">
        <v>1184</v>
      </c>
    </row>
    <row r="3615" spans="1:1" x14ac:dyDescent="0.25">
      <c r="A3615" t="s">
        <v>17</v>
      </c>
    </row>
    <row r="3616" spans="1:1" x14ac:dyDescent="0.25">
      <c r="A3616" t="e">
        <f>- Lugar: João a Venda</f>
        <v>#NAME?</v>
      </c>
    </row>
    <row r="3617" spans="1:1" x14ac:dyDescent="0.25">
      <c r="A3617" t="s">
        <v>1185</v>
      </c>
    </row>
    <row r="3618" spans="1:1" x14ac:dyDescent="0.25">
      <c r="A3618" t="e">
        <f>- Concelho: Guimarães</f>
        <v>#NAME?</v>
      </c>
    </row>
    <row r="3619" spans="1:1" x14ac:dyDescent="0.25">
      <c r="A3619" t="e">
        <f>- Distrito: Braga</f>
        <v>#NAME?</v>
      </c>
    </row>
    <row r="3620" spans="1:1" x14ac:dyDescent="0.25">
      <c r="A3620" t="s">
        <v>1186</v>
      </c>
    </row>
    <row r="3621" spans="1:1" x14ac:dyDescent="0.25">
      <c r="A3621" t="s">
        <v>1187</v>
      </c>
    </row>
    <row r="3622" spans="1:1" x14ac:dyDescent="0.25">
      <c r="A3622" t="s">
        <v>1188</v>
      </c>
    </row>
    <row r="3623" spans="1:1" x14ac:dyDescent="0.25">
      <c r="A3623" t="s">
        <v>55</v>
      </c>
    </row>
    <row r="3624" spans="1:1" x14ac:dyDescent="0.25">
      <c r="A3624" t="s">
        <v>56</v>
      </c>
    </row>
    <row r="3625" spans="1:1" x14ac:dyDescent="0.25">
      <c r="A3625" t="s">
        <v>44</v>
      </c>
    </row>
    <row r="3626" spans="1:1" x14ac:dyDescent="0.25">
      <c r="A3626" t="s">
        <v>57</v>
      </c>
    </row>
    <row r="3627" spans="1:1" x14ac:dyDescent="0.25">
      <c r="A3627" t="s">
        <v>167</v>
      </c>
    </row>
    <row r="3628" spans="1:1" x14ac:dyDescent="0.25">
      <c r="A3628" t="s">
        <v>47</v>
      </c>
    </row>
    <row r="3629" spans="1:1" x14ac:dyDescent="0.25">
      <c r="A3629" t="s">
        <v>1189</v>
      </c>
    </row>
    <row r="3630" spans="1:1" x14ac:dyDescent="0.25">
      <c r="A3630" t="s">
        <v>1190</v>
      </c>
    </row>
    <row r="3631" spans="1:1" x14ac:dyDescent="0.25">
      <c r="A3631" t="s">
        <v>1191</v>
      </c>
    </row>
    <row r="3632" spans="1:1" x14ac:dyDescent="0.25">
      <c r="A3632" t="s">
        <v>69</v>
      </c>
    </row>
    <row r="3633" spans="1:1" x14ac:dyDescent="0.25">
      <c r="A3633" t="s">
        <v>17</v>
      </c>
    </row>
    <row r="3634" spans="1:1" x14ac:dyDescent="0.25">
      <c r="A3634" t="s">
        <v>116</v>
      </c>
    </row>
    <row r="3635" spans="1:1" x14ac:dyDescent="0.25">
      <c r="A3635" t="e">
        <f>- Freguesia: Vermil</f>
        <v>#NAME?</v>
      </c>
    </row>
    <row r="3636" spans="1:1" x14ac:dyDescent="0.25">
      <c r="A3636" t="e">
        <f>- Concelho: Guimarães</f>
        <v>#NAME?</v>
      </c>
    </row>
    <row r="3637" spans="1:1" x14ac:dyDescent="0.25">
      <c r="A3637" t="e">
        <f>- Distrito: Braga</f>
        <v>#NAME?</v>
      </c>
    </row>
    <row r="3638" spans="1:1" x14ac:dyDescent="0.25">
      <c r="A3638" t="s">
        <v>1192</v>
      </c>
    </row>
    <row r="3639" spans="1:1" x14ac:dyDescent="0.25">
      <c r="A3639" t="s">
        <v>1193</v>
      </c>
    </row>
    <row r="3640" spans="1:1" x14ac:dyDescent="0.25">
      <c r="A3640" t="s">
        <v>197</v>
      </c>
    </row>
    <row r="3641" spans="1:1" x14ac:dyDescent="0.25">
      <c r="A3641" t="s">
        <v>55</v>
      </c>
    </row>
    <row r="3642" spans="1:1" x14ac:dyDescent="0.25">
      <c r="A3642" t="s">
        <v>56</v>
      </c>
    </row>
    <row r="3643" spans="1:1" x14ac:dyDescent="0.25">
      <c r="A3643" t="s">
        <v>44</v>
      </c>
    </row>
    <row r="3644" spans="1:1" x14ac:dyDescent="0.25">
      <c r="A3644" t="s">
        <v>57</v>
      </c>
    </row>
    <row r="3645" spans="1:1" x14ac:dyDescent="0.25">
      <c r="A3645" t="s">
        <v>77</v>
      </c>
    </row>
    <row r="3646" spans="1:1" x14ac:dyDescent="0.25">
      <c r="A3646" t="s">
        <v>47</v>
      </c>
    </row>
    <row r="3647" spans="1:1" x14ac:dyDescent="0.25">
      <c r="A3647" t="s">
        <v>1194</v>
      </c>
    </row>
    <row r="3648" spans="1:1" x14ac:dyDescent="0.25">
      <c r="A3648" t="s">
        <v>1195</v>
      </c>
    </row>
    <row r="3649" spans="1:1" x14ac:dyDescent="0.25">
      <c r="A3649" t="s">
        <v>1196</v>
      </c>
    </row>
    <row r="3650" spans="1:1" x14ac:dyDescent="0.25">
      <c r="A3650" t="s">
        <v>69</v>
      </c>
    </row>
    <row r="3651" spans="1:1" x14ac:dyDescent="0.25">
      <c r="A3651" t="s">
        <v>17</v>
      </c>
    </row>
    <row r="3652" spans="1:1" x14ac:dyDescent="0.25">
      <c r="A3652" t="e">
        <f>- Lugar: Monte do Caixão</f>
        <v>#NAME?</v>
      </c>
    </row>
    <row r="3653" spans="1:1" x14ac:dyDescent="0.25">
      <c r="A3653" t="e">
        <f>- Freguesia: Garfe</f>
        <v>#NAME?</v>
      </c>
    </row>
    <row r="3654" spans="1:1" x14ac:dyDescent="0.25">
      <c r="A3654" t="e">
        <f>- Concelho: Póvoa de Lanhoso</f>
        <v>#NAME?</v>
      </c>
    </row>
    <row r="3655" spans="1:1" x14ac:dyDescent="0.25">
      <c r="A3655" t="e">
        <f>- Distrito: Braga</f>
        <v>#NAME?</v>
      </c>
    </row>
    <row r="3656" spans="1:1" x14ac:dyDescent="0.25">
      <c r="A3656" t="s">
        <v>1197</v>
      </c>
    </row>
    <row r="3657" spans="1:1" x14ac:dyDescent="0.25">
      <c r="A3657" t="s">
        <v>1198</v>
      </c>
    </row>
    <row r="3658" spans="1:1" x14ac:dyDescent="0.25">
      <c r="A3658" t="s">
        <v>1199</v>
      </c>
    </row>
    <row r="3659" spans="1:1" x14ac:dyDescent="0.25">
      <c r="A3659" t="s">
        <v>55</v>
      </c>
    </row>
    <row r="3660" spans="1:1" x14ac:dyDescent="0.25">
      <c r="A3660" t="s">
        <v>56</v>
      </c>
    </row>
    <row r="3661" spans="1:1" x14ac:dyDescent="0.25">
      <c r="A3661" t="s">
        <v>44</v>
      </c>
    </row>
    <row r="3662" spans="1:1" x14ac:dyDescent="0.25">
      <c r="A3662" t="s">
        <v>57</v>
      </c>
    </row>
    <row r="3663" spans="1:1" x14ac:dyDescent="0.25">
      <c r="A3663" t="s">
        <v>77</v>
      </c>
    </row>
    <row r="3664" spans="1:1" x14ac:dyDescent="0.25">
      <c r="A3664" t="s">
        <v>47</v>
      </c>
    </row>
    <row r="3665" spans="1:1" x14ac:dyDescent="0.25">
      <c r="A3665" t="s">
        <v>1176</v>
      </c>
    </row>
    <row r="3666" spans="1:1" x14ac:dyDescent="0.25">
      <c r="A3666" t="s">
        <v>1200</v>
      </c>
    </row>
    <row r="3667" spans="1:1" x14ac:dyDescent="0.25">
      <c r="A3667" t="s">
        <v>1201</v>
      </c>
    </row>
    <row r="3668" spans="1:1" x14ac:dyDescent="0.25">
      <c r="A3668" t="s">
        <v>1202</v>
      </c>
    </row>
    <row r="3669" spans="1:1" x14ac:dyDescent="0.25">
      <c r="A3669" t="s">
        <v>17</v>
      </c>
    </row>
    <row r="3670" spans="1:1" x14ac:dyDescent="0.25">
      <c r="A3670" t="e">
        <f>- Lugar: Alto de São Mamede</f>
        <v>#NAME?</v>
      </c>
    </row>
    <row r="3671" spans="1:1" x14ac:dyDescent="0.25">
      <c r="A3671" t="e">
        <f>- Freguesia: Rendufinho</f>
        <v>#NAME?</v>
      </c>
    </row>
    <row r="3672" spans="1:1" x14ac:dyDescent="0.25">
      <c r="A3672" t="e">
        <f>- Concelho: Póvoa de Lanhoso</f>
        <v>#NAME?</v>
      </c>
    </row>
    <row r="3673" spans="1:1" x14ac:dyDescent="0.25">
      <c r="A3673" t="e">
        <f>- Distrito: Braga</f>
        <v>#NAME?</v>
      </c>
    </row>
    <row r="3674" spans="1:1" x14ac:dyDescent="0.25">
      <c r="A3674" t="s">
        <v>1203</v>
      </c>
    </row>
    <row r="3675" spans="1:1" x14ac:dyDescent="0.25">
      <c r="A3675" t="s">
        <v>1204</v>
      </c>
    </row>
    <row r="3676" spans="1:1" x14ac:dyDescent="0.25">
      <c r="A3676" t="s">
        <v>1205</v>
      </c>
    </row>
    <row r="3677" spans="1:1" x14ac:dyDescent="0.25">
      <c r="A3677" t="s">
        <v>55</v>
      </c>
    </row>
    <row r="3678" spans="1:1" x14ac:dyDescent="0.25">
      <c r="A3678" t="s">
        <v>56</v>
      </c>
    </row>
    <row r="3679" spans="1:1" x14ac:dyDescent="0.25">
      <c r="A3679" t="s">
        <v>44</v>
      </c>
    </row>
    <row r="3680" spans="1:1" x14ac:dyDescent="0.25">
      <c r="A3680" t="s">
        <v>57</v>
      </c>
    </row>
    <row r="3681" spans="1:1" x14ac:dyDescent="0.25">
      <c r="A3681" t="s">
        <v>167</v>
      </c>
    </row>
    <row r="3682" spans="1:1" x14ac:dyDescent="0.25">
      <c r="A3682" t="s">
        <v>47</v>
      </c>
    </row>
    <row r="3683" spans="1:1" x14ac:dyDescent="0.25">
      <c r="A3683" t="s">
        <v>1206</v>
      </c>
    </row>
    <row r="3684" spans="1:1" x14ac:dyDescent="0.25">
      <c r="A3684" t="s">
        <v>1207</v>
      </c>
    </row>
    <row r="3685" spans="1:1" x14ac:dyDescent="0.25">
      <c r="A3685" t="s">
        <v>1208</v>
      </c>
    </row>
    <row r="3686" spans="1:1" x14ac:dyDescent="0.25">
      <c r="A3686" t="s">
        <v>1209</v>
      </c>
    </row>
    <row r="3687" spans="1:1" x14ac:dyDescent="0.25">
      <c r="A3687" t="s">
        <v>17</v>
      </c>
    </row>
    <row r="3688" spans="1:1" x14ac:dyDescent="0.25">
      <c r="A3688" t="e">
        <f>- Lugar: Alto de São Cristovão</f>
        <v>#NAME?</v>
      </c>
    </row>
    <row r="3689" spans="1:1" x14ac:dyDescent="0.25">
      <c r="A3689" t="e">
        <f>- Freguesia: Ruivães</f>
        <v>#NAME?</v>
      </c>
    </row>
    <row r="3690" spans="1:1" x14ac:dyDescent="0.25">
      <c r="A3690" t="e">
        <f>- Concelho: Vieira do Minho</f>
        <v>#NAME?</v>
      </c>
    </row>
    <row r="3691" spans="1:1" x14ac:dyDescent="0.25">
      <c r="A3691" t="e">
        <f>- Distrito: Braga</f>
        <v>#NAME?</v>
      </c>
    </row>
    <row r="3692" spans="1:1" x14ac:dyDescent="0.25">
      <c r="A3692" t="s">
        <v>1210</v>
      </c>
    </row>
    <row r="3693" spans="1:1" x14ac:dyDescent="0.25">
      <c r="A3693" t="s">
        <v>1211</v>
      </c>
    </row>
    <row r="3694" spans="1:1" x14ac:dyDescent="0.25">
      <c r="A3694" t="s">
        <v>433</v>
      </c>
    </row>
    <row r="3695" spans="1:1" x14ac:dyDescent="0.25">
      <c r="A3695" t="s">
        <v>76</v>
      </c>
    </row>
    <row r="3696" spans="1:1" x14ac:dyDescent="0.25">
      <c r="A3696" t="s">
        <v>339</v>
      </c>
    </row>
    <row r="3697" spans="1:1" x14ac:dyDescent="0.25">
      <c r="A3697" t="s">
        <v>44</v>
      </c>
    </row>
    <row r="3698" spans="1:1" x14ac:dyDescent="0.25">
      <c r="A3698" t="s">
        <v>66</v>
      </c>
    </row>
    <row r="3699" spans="1:1" x14ac:dyDescent="0.25">
      <c r="A3699" t="s">
        <v>113</v>
      </c>
    </row>
    <row r="3700" spans="1:1" x14ac:dyDescent="0.25">
      <c r="A3700" t="s">
        <v>47</v>
      </c>
    </row>
    <row r="3701" spans="1:1" x14ac:dyDescent="0.25">
      <c r="A3701" t="s">
        <v>1212</v>
      </c>
    </row>
    <row r="3702" spans="1:1" x14ac:dyDescent="0.25">
      <c r="A3702" t="s">
        <v>1213</v>
      </c>
    </row>
    <row r="3703" spans="1:1" x14ac:dyDescent="0.25">
      <c r="A3703" t="s">
        <v>1214</v>
      </c>
    </row>
    <row r="3704" spans="1:1" x14ac:dyDescent="0.25">
      <c r="A3704" t="s">
        <v>1215</v>
      </c>
    </row>
    <row r="3705" spans="1:1" x14ac:dyDescent="0.25">
      <c r="A3705" t="s">
        <v>17</v>
      </c>
    </row>
    <row r="3706" spans="1:1" x14ac:dyDescent="0.25">
      <c r="A3706" t="e">
        <f>- Lugar: Chão do Castelo/ Carvalha de Belandre</f>
        <v>#NAME?</v>
      </c>
    </row>
    <row r="3707" spans="1:1" x14ac:dyDescent="0.25">
      <c r="A3707" t="e">
        <f>- Freguesia: Carvalho de Rei</f>
        <v>#NAME?</v>
      </c>
    </row>
    <row r="3708" spans="1:1" x14ac:dyDescent="0.25">
      <c r="A3708" t="e">
        <f>- Concelho: Amarante</f>
        <v>#NAME?</v>
      </c>
    </row>
    <row r="3709" spans="1:1" x14ac:dyDescent="0.25">
      <c r="A3709" t="e">
        <f>- Distrito: Porto</f>
        <v>#NAME?</v>
      </c>
    </row>
    <row r="3710" spans="1:1" x14ac:dyDescent="0.25">
      <c r="A3710" t="s">
        <v>70</v>
      </c>
    </row>
    <row r="3711" spans="1:1" x14ac:dyDescent="0.25">
      <c r="A3711" t="s">
        <v>71</v>
      </c>
    </row>
    <row r="3712" spans="1:1" x14ac:dyDescent="0.25">
      <c r="A3712" t="s">
        <v>72</v>
      </c>
    </row>
    <row r="3713" spans="1:1" x14ac:dyDescent="0.25">
      <c r="A3713" t="s">
        <v>414</v>
      </c>
    </row>
    <row r="3714" spans="1:1" x14ac:dyDescent="0.25">
      <c r="A3714" t="s">
        <v>415</v>
      </c>
    </row>
    <row r="3715" spans="1:1" x14ac:dyDescent="0.25">
      <c r="A3715" t="s">
        <v>44</v>
      </c>
    </row>
    <row r="3716" spans="1:1" x14ac:dyDescent="0.25">
      <c r="A3716" t="s">
        <v>384</v>
      </c>
    </row>
    <row r="3717" spans="1:1" x14ac:dyDescent="0.25">
      <c r="A3717" t="s">
        <v>77</v>
      </c>
    </row>
    <row r="3718" spans="1:1" x14ac:dyDescent="0.25">
      <c r="A3718" t="s">
        <v>47</v>
      </c>
    </row>
    <row r="3719" spans="1:1" x14ac:dyDescent="0.25">
      <c r="A3719" t="s">
        <v>1216</v>
      </c>
    </row>
    <row r="3720" spans="1:1" x14ac:dyDescent="0.25">
      <c r="A3720" t="s">
        <v>1217</v>
      </c>
    </row>
    <row r="3721" spans="1:1" x14ac:dyDescent="0.25">
      <c r="A3721" t="s">
        <v>1218</v>
      </c>
    </row>
    <row r="3722" spans="1:1" x14ac:dyDescent="0.25">
      <c r="A3722" t="s">
        <v>1219</v>
      </c>
    </row>
    <row r="3723" spans="1:1" x14ac:dyDescent="0.25">
      <c r="A3723" t="s">
        <v>17</v>
      </c>
    </row>
    <row r="3724" spans="1:1" x14ac:dyDescent="0.25">
      <c r="A3724" t="e">
        <f>- Lugar: Fontelas</f>
        <v>#NAME?</v>
      </c>
    </row>
    <row r="3725" spans="1:1" x14ac:dyDescent="0.25">
      <c r="A3725" t="e">
        <f>- Freguesia: Lomba</f>
        <v>#NAME?</v>
      </c>
    </row>
    <row r="3726" spans="1:1" x14ac:dyDescent="0.25">
      <c r="A3726" t="e">
        <f>- Concelho: Amarante</f>
        <v>#NAME?</v>
      </c>
    </row>
    <row r="3727" spans="1:1" x14ac:dyDescent="0.25">
      <c r="A3727" t="e">
        <f>- Distrito: Porto</f>
        <v>#NAME?</v>
      </c>
    </row>
    <row r="3728" spans="1:1" x14ac:dyDescent="0.25">
      <c r="A3728" t="s">
        <v>1220</v>
      </c>
    </row>
    <row r="3729" spans="1:1" x14ac:dyDescent="0.25">
      <c r="A3729" t="s">
        <v>1221</v>
      </c>
    </row>
    <row r="3730" spans="1:1" x14ac:dyDescent="0.25">
      <c r="A3730" t="s">
        <v>968</v>
      </c>
    </row>
    <row r="3731" spans="1:1" x14ac:dyDescent="0.25">
      <c r="A3731" t="s">
        <v>216</v>
      </c>
    </row>
    <row r="3732" spans="1:1" x14ac:dyDescent="0.25">
      <c r="A3732" t="s">
        <v>73</v>
      </c>
    </row>
    <row r="3733" spans="1:1" x14ac:dyDescent="0.25">
      <c r="A3733" t="s">
        <v>44</v>
      </c>
    </row>
    <row r="3734" spans="1:1" x14ac:dyDescent="0.25">
      <c r="A3734" t="s">
        <v>45</v>
      </c>
    </row>
    <row r="3735" spans="1:1" x14ac:dyDescent="0.25">
      <c r="A3735" t="s">
        <v>77</v>
      </c>
    </row>
    <row r="3736" spans="1:1" x14ac:dyDescent="0.25">
      <c r="A3736" t="s">
        <v>47</v>
      </c>
    </row>
    <row r="3737" spans="1:1" x14ac:dyDescent="0.25">
      <c r="A3737" t="s">
        <v>1222</v>
      </c>
    </row>
    <row r="3738" spans="1:1" x14ac:dyDescent="0.25">
      <c r="A3738" t="s">
        <v>1223</v>
      </c>
    </row>
    <row r="3739" spans="1:1" x14ac:dyDescent="0.25">
      <c r="A3739" t="s">
        <v>1224</v>
      </c>
    </row>
    <row r="3740" spans="1:1" x14ac:dyDescent="0.25">
      <c r="A3740" t="s">
        <v>1225</v>
      </c>
    </row>
    <row r="3741" spans="1:1" x14ac:dyDescent="0.25">
      <c r="A3741" t="s">
        <v>17</v>
      </c>
    </row>
    <row r="3742" spans="1:1" x14ac:dyDescent="0.25">
      <c r="A3742" t="e">
        <f>- Lugar: Picoto</f>
        <v>#NAME?</v>
      </c>
    </row>
    <row r="3743" spans="1:1" x14ac:dyDescent="0.25">
      <c r="A3743" t="e">
        <f>- Freguesia: Salvador do Monte</f>
        <v>#NAME?</v>
      </c>
    </row>
    <row r="3744" spans="1:1" x14ac:dyDescent="0.25">
      <c r="A3744" t="e">
        <f>- Concelho: Amarante</f>
        <v>#NAME?</v>
      </c>
    </row>
    <row r="3745" spans="1:1" x14ac:dyDescent="0.25">
      <c r="A3745" t="e">
        <f>- Distrito: Porto</f>
        <v>#NAME?</v>
      </c>
    </row>
    <row r="3746" spans="1:1" x14ac:dyDescent="0.25">
      <c r="A3746" t="s">
        <v>1226</v>
      </c>
    </row>
    <row r="3747" spans="1:1" x14ac:dyDescent="0.25">
      <c r="A3747" t="s">
        <v>1227</v>
      </c>
    </row>
    <row r="3748" spans="1:1" x14ac:dyDescent="0.25">
      <c r="A3748" t="s">
        <v>464</v>
      </c>
    </row>
    <row r="3749" spans="1:1" x14ac:dyDescent="0.25">
      <c r="A3749" t="s">
        <v>112</v>
      </c>
    </row>
    <row r="3750" spans="1:1" x14ac:dyDescent="0.25">
      <c r="A3750" t="s">
        <v>120</v>
      </c>
    </row>
    <row r="3751" spans="1:1" x14ac:dyDescent="0.25">
      <c r="A3751" t="s">
        <v>44</v>
      </c>
    </row>
    <row r="3752" spans="1:1" x14ac:dyDescent="0.25">
      <c r="A3752" t="s">
        <v>66</v>
      </c>
    </row>
    <row r="3753" spans="1:1" x14ac:dyDescent="0.25">
      <c r="A3753" t="s">
        <v>77</v>
      </c>
    </row>
    <row r="3754" spans="1:1" x14ac:dyDescent="0.25">
      <c r="A3754" t="s">
        <v>47</v>
      </c>
    </row>
    <row r="3755" spans="1:1" x14ac:dyDescent="0.25">
      <c r="A3755" t="s">
        <v>1222</v>
      </c>
    </row>
    <row r="3756" spans="1:1" x14ac:dyDescent="0.25">
      <c r="A3756" t="s">
        <v>1228</v>
      </c>
    </row>
    <row r="3757" spans="1:1" x14ac:dyDescent="0.25">
      <c r="A3757" t="s">
        <v>1229</v>
      </c>
    </row>
    <row r="3758" spans="1:1" x14ac:dyDescent="0.25">
      <c r="A3758" t="s">
        <v>1230</v>
      </c>
    </row>
    <row r="3759" spans="1:1" x14ac:dyDescent="0.25">
      <c r="A3759" t="s">
        <v>17</v>
      </c>
    </row>
    <row r="3760" spans="1:1" x14ac:dyDescent="0.25">
      <c r="A3760" t="e">
        <f>- Lugar: Corba Chã</f>
        <v>#NAME?</v>
      </c>
    </row>
    <row r="3761" spans="1:1" x14ac:dyDescent="0.25">
      <c r="A3761" t="e">
        <f>- Freguesia: Bustelo</f>
        <v>#NAME?</v>
      </c>
    </row>
    <row r="3762" spans="1:1" x14ac:dyDescent="0.25">
      <c r="A3762" t="e">
        <f>- Concelho: Amarante</f>
        <v>#NAME?</v>
      </c>
    </row>
    <row r="3763" spans="1:1" x14ac:dyDescent="0.25">
      <c r="A3763" t="e">
        <f>- Distrito: Porto</f>
        <v>#NAME?</v>
      </c>
    </row>
    <row r="3764" spans="1:1" x14ac:dyDescent="0.25">
      <c r="A3764" t="s">
        <v>1231</v>
      </c>
    </row>
    <row r="3765" spans="1:1" x14ac:dyDescent="0.25">
      <c r="A3765" t="s">
        <v>1232</v>
      </c>
    </row>
    <row r="3766" spans="1:1" x14ac:dyDescent="0.25">
      <c r="A3766" t="s">
        <v>1233</v>
      </c>
    </row>
    <row r="3767" spans="1:1" x14ac:dyDescent="0.25">
      <c r="A3767" t="s">
        <v>55</v>
      </c>
    </row>
    <row r="3768" spans="1:1" x14ac:dyDescent="0.25">
      <c r="A3768" t="s">
        <v>56</v>
      </c>
    </row>
    <row r="3769" spans="1:1" x14ac:dyDescent="0.25">
      <c r="A3769" t="s">
        <v>44</v>
      </c>
    </row>
    <row r="3770" spans="1:1" x14ac:dyDescent="0.25">
      <c r="A3770" t="s">
        <v>57</v>
      </c>
    </row>
    <row r="3771" spans="1:1" x14ac:dyDescent="0.25">
      <c r="A3771" t="s">
        <v>77</v>
      </c>
    </row>
    <row r="3772" spans="1:1" x14ac:dyDescent="0.25">
      <c r="A3772" t="s">
        <v>47</v>
      </c>
    </row>
    <row r="3773" spans="1:1" x14ac:dyDescent="0.25">
      <c r="A3773" t="s">
        <v>1234</v>
      </c>
    </row>
    <row r="3774" spans="1:1" x14ac:dyDescent="0.25">
      <c r="A3774" t="s">
        <v>1235</v>
      </c>
    </row>
    <row r="3775" spans="1:1" x14ac:dyDescent="0.25">
      <c r="A3775" t="s">
        <v>1236</v>
      </c>
    </row>
    <row r="3776" spans="1:1" x14ac:dyDescent="0.25">
      <c r="A3776" t="s">
        <v>69</v>
      </c>
    </row>
    <row r="3777" spans="1:1" x14ac:dyDescent="0.25">
      <c r="A3777" t="s">
        <v>17</v>
      </c>
    </row>
    <row r="3778" spans="1:1" x14ac:dyDescent="0.25">
      <c r="A3778" t="s">
        <v>116</v>
      </c>
    </row>
    <row r="3779" spans="1:1" x14ac:dyDescent="0.25">
      <c r="A3779" t="e">
        <f>- Freguesia: Bustelo</f>
        <v>#NAME?</v>
      </c>
    </row>
    <row r="3780" spans="1:1" x14ac:dyDescent="0.25">
      <c r="A3780" t="e">
        <f>- Concelho: Amarante</f>
        <v>#NAME?</v>
      </c>
    </row>
    <row r="3781" spans="1:1" x14ac:dyDescent="0.25">
      <c r="A3781" t="e">
        <f>- Distrito: Porto</f>
        <v>#NAME?</v>
      </c>
    </row>
    <row r="3782" spans="1:1" x14ac:dyDescent="0.25">
      <c r="A3782" t="s">
        <v>1231</v>
      </c>
    </row>
    <row r="3783" spans="1:1" x14ac:dyDescent="0.25">
      <c r="A3783" t="s">
        <v>1232</v>
      </c>
    </row>
    <row r="3784" spans="1:1" x14ac:dyDescent="0.25">
      <c r="A3784" t="s">
        <v>1233</v>
      </c>
    </row>
    <row r="3785" spans="1:1" x14ac:dyDescent="0.25">
      <c r="A3785" t="s">
        <v>84</v>
      </c>
    </row>
    <row r="3786" spans="1:1" x14ac:dyDescent="0.25">
      <c r="A3786" t="s">
        <v>85</v>
      </c>
    </row>
    <row r="3787" spans="1:1" x14ac:dyDescent="0.25">
      <c r="A3787" t="s">
        <v>44</v>
      </c>
    </row>
    <row r="3788" spans="1:1" x14ac:dyDescent="0.25">
      <c r="A3788" t="s">
        <v>66</v>
      </c>
    </row>
    <row r="3789" spans="1:1" x14ac:dyDescent="0.25">
      <c r="A3789" t="s">
        <v>167</v>
      </c>
    </row>
    <row r="3790" spans="1:1" x14ac:dyDescent="0.25">
      <c r="A3790" t="s">
        <v>47</v>
      </c>
    </row>
    <row r="3791" spans="1:1" x14ac:dyDescent="0.25">
      <c r="A3791" t="s">
        <v>1237</v>
      </c>
    </row>
    <row r="3792" spans="1:1" x14ac:dyDescent="0.25">
      <c r="A3792" t="s">
        <v>1238</v>
      </c>
    </row>
    <row r="3793" spans="1:1" x14ac:dyDescent="0.25">
      <c r="A3793" t="s">
        <v>1239</v>
      </c>
    </row>
    <row r="3794" spans="1:1" x14ac:dyDescent="0.25">
      <c r="A3794" t="s">
        <v>1240</v>
      </c>
    </row>
    <row r="3795" spans="1:1" x14ac:dyDescent="0.25">
      <c r="A3795" t="s">
        <v>17</v>
      </c>
    </row>
    <row r="3796" spans="1:1" x14ac:dyDescent="0.25">
      <c r="A3796" t="s">
        <v>116</v>
      </c>
    </row>
    <row r="3797" spans="1:1" x14ac:dyDescent="0.25">
      <c r="A3797" t="e">
        <f>- Freguesia: Salvador do Monte</f>
        <v>#NAME?</v>
      </c>
    </row>
    <row r="3798" spans="1:1" x14ac:dyDescent="0.25">
      <c r="A3798" t="e">
        <f>- Concelho: Amarante</f>
        <v>#NAME?</v>
      </c>
    </row>
    <row r="3799" spans="1:1" x14ac:dyDescent="0.25">
      <c r="A3799" t="e">
        <f>- Distrito: Porto</f>
        <v>#NAME?</v>
      </c>
    </row>
    <row r="3800" spans="1:1" x14ac:dyDescent="0.25">
      <c r="A3800" t="s">
        <v>1241</v>
      </c>
    </row>
    <row r="3801" spans="1:1" x14ac:dyDescent="0.25">
      <c r="A3801" t="s">
        <v>1242</v>
      </c>
    </row>
    <row r="3802" spans="1:1" x14ac:dyDescent="0.25">
      <c r="A3802" t="s">
        <v>1243</v>
      </c>
    </row>
    <row r="3803" spans="1:1" x14ac:dyDescent="0.25">
      <c r="A3803" t="s">
        <v>279</v>
      </c>
    </row>
    <row r="3804" spans="1:1" x14ac:dyDescent="0.25">
      <c r="A3804" t="s">
        <v>280</v>
      </c>
    </row>
    <row r="3805" spans="1:1" x14ac:dyDescent="0.25">
      <c r="A3805" t="s">
        <v>44</v>
      </c>
    </row>
    <row r="3806" spans="1:1" x14ac:dyDescent="0.25">
      <c r="A3806" t="s">
        <v>45</v>
      </c>
    </row>
    <row r="3807" spans="1:1" x14ac:dyDescent="0.25">
      <c r="A3807" t="s">
        <v>167</v>
      </c>
    </row>
    <row r="3808" spans="1:1" x14ac:dyDescent="0.25">
      <c r="A3808" t="s">
        <v>47</v>
      </c>
    </row>
    <row r="3809" spans="1:1" x14ac:dyDescent="0.25">
      <c r="A3809" t="s">
        <v>1244</v>
      </c>
    </row>
    <row r="3810" spans="1:1" x14ac:dyDescent="0.25">
      <c r="A3810" t="s">
        <v>1245</v>
      </c>
    </row>
    <row r="3811" spans="1:1" x14ac:dyDescent="0.25">
      <c r="A3811" t="s">
        <v>1246</v>
      </c>
    </row>
    <row r="3812" spans="1:1" x14ac:dyDescent="0.25">
      <c r="A3812" t="s">
        <v>69</v>
      </c>
    </row>
    <row r="3813" spans="1:1" x14ac:dyDescent="0.25">
      <c r="A3813" t="s">
        <v>17</v>
      </c>
    </row>
    <row r="3814" spans="1:1" x14ac:dyDescent="0.25">
      <c r="A3814" t="e">
        <f>- Lugar: Paredes / Ataúdes</f>
        <v>#NAME?</v>
      </c>
    </row>
    <row r="3815" spans="1:1" x14ac:dyDescent="0.25">
      <c r="A3815" t="e">
        <f>- Freguesia: Madalena</f>
        <v>#NAME?</v>
      </c>
    </row>
    <row r="3816" spans="1:1" x14ac:dyDescent="0.25">
      <c r="A3816" t="e">
        <f>- Concelho: Amarante</f>
        <v>#NAME?</v>
      </c>
    </row>
    <row r="3817" spans="1:1" x14ac:dyDescent="0.25">
      <c r="A3817" t="e">
        <f>- Distrito: Porto</f>
        <v>#NAME?</v>
      </c>
    </row>
    <row r="3818" spans="1:1" x14ac:dyDescent="0.25">
      <c r="A3818" t="s">
        <v>1247</v>
      </c>
    </row>
    <row r="3819" spans="1:1" x14ac:dyDescent="0.25">
      <c r="A3819" t="s">
        <v>1248</v>
      </c>
    </row>
    <row r="3820" spans="1:1" x14ac:dyDescent="0.25">
      <c r="A3820" t="s">
        <v>1199</v>
      </c>
    </row>
    <row r="3821" spans="1:1" x14ac:dyDescent="0.25">
      <c r="A3821" t="s">
        <v>84</v>
      </c>
    </row>
    <row r="3822" spans="1:1" x14ac:dyDescent="0.25">
      <c r="A3822" t="s">
        <v>73</v>
      </c>
    </row>
    <row r="3823" spans="1:1" x14ac:dyDescent="0.25">
      <c r="A3823" t="s">
        <v>44</v>
      </c>
    </row>
    <row r="3824" spans="1:1" x14ac:dyDescent="0.25">
      <c r="A3824" t="s">
        <v>66</v>
      </c>
    </row>
    <row r="3825" spans="1:1" x14ac:dyDescent="0.25">
      <c r="A3825" t="s">
        <v>77</v>
      </c>
    </row>
    <row r="3826" spans="1:1" x14ac:dyDescent="0.25">
      <c r="A3826" t="s">
        <v>235</v>
      </c>
    </row>
    <row r="3827" spans="1:1" x14ac:dyDescent="0.25">
      <c r="A3827" t="s">
        <v>1222</v>
      </c>
    </row>
    <row r="3828" spans="1:1" x14ac:dyDescent="0.25">
      <c r="A3828" t="s">
        <v>1249</v>
      </c>
    </row>
    <row r="3829" spans="1:1" x14ac:dyDescent="0.25">
      <c r="A3829" t="s">
        <v>1250</v>
      </c>
    </row>
    <row r="3830" spans="1:1" x14ac:dyDescent="0.25">
      <c r="A3830" t="s">
        <v>1251</v>
      </c>
    </row>
    <row r="3831" spans="1:1" x14ac:dyDescent="0.25">
      <c r="A3831" t="s">
        <v>17</v>
      </c>
    </row>
    <row r="3832" spans="1:1" x14ac:dyDescent="0.25">
      <c r="A3832" t="s">
        <v>116</v>
      </c>
    </row>
    <row r="3833" spans="1:1" x14ac:dyDescent="0.25">
      <c r="A3833" t="e">
        <f>- Freguesia: São Salvador de Viveiro</f>
        <v>#NAME?</v>
      </c>
    </row>
    <row r="3834" spans="1:1" x14ac:dyDescent="0.25">
      <c r="A3834" t="e">
        <f>- Concelho: Boticas</f>
        <v>#NAME?</v>
      </c>
    </row>
    <row r="3835" spans="1:1" x14ac:dyDescent="0.25">
      <c r="A3835" t="e">
        <f>- Distrito: Vila Real</f>
        <v>#NAME?</v>
      </c>
    </row>
    <row r="3836" spans="1:1" x14ac:dyDescent="0.25">
      <c r="A3836" t="s">
        <v>1252</v>
      </c>
    </row>
    <row r="3837" spans="1:1" x14ac:dyDescent="0.25">
      <c r="A3837" t="s">
        <v>1253</v>
      </c>
    </row>
    <row r="3838" spans="1:1" x14ac:dyDescent="0.25">
      <c r="A3838" t="s">
        <v>1254</v>
      </c>
    </row>
    <row r="3839" spans="1:1" x14ac:dyDescent="0.25">
      <c r="A3839" t="s">
        <v>55</v>
      </c>
    </row>
    <row r="3840" spans="1:1" x14ac:dyDescent="0.25">
      <c r="A3840" t="s">
        <v>56</v>
      </c>
    </row>
    <row r="3841" spans="1:1" x14ac:dyDescent="0.25">
      <c r="A3841" t="s">
        <v>44</v>
      </c>
    </row>
    <row r="3842" spans="1:1" x14ac:dyDescent="0.25">
      <c r="A3842" t="s">
        <v>57</v>
      </c>
    </row>
    <row r="3843" spans="1:1" x14ac:dyDescent="0.25">
      <c r="A3843" t="s">
        <v>167</v>
      </c>
    </row>
    <row r="3844" spans="1:1" x14ac:dyDescent="0.25">
      <c r="A3844" t="s">
        <v>47</v>
      </c>
    </row>
    <row r="3845" spans="1:1" x14ac:dyDescent="0.25">
      <c r="A3845" t="s">
        <v>1255</v>
      </c>
    </row>
    <row r="3846" spans="1:1" x14ac:dyDescent="0.25">
      <c r="A3846" t="s">
        <v>1256</v>
      </c>
    </row>
    <row r="3847" spans="1:1" x14ac:dyDescent="0.25">
      <c r="A3847" t="s">
        <v>1257</v>
      </c>
    </row>
    <row r="3848" spans="1:1" x14ac:dyDescent="0.25">
      <c r="A3848" t="s">
        <v>69</v>
      </c>
    </row>
    <row r="3849" spans="1:1" x14ac:dyDescent="0.25">
      <c r="A3849" t="s">
        <v>17</v>
      </c>
    </row>
    <row r="3850" spans="1:1" x14ac:dyDescent="0.25">
      <c r="A3850" t="e">
        <f>- Lugar: Quinta da Cerqueda</f>
        <v>#NAME?</v>
      </c>
    </row>
    <row r="3851" spans="1:1" x14ac:dyDescent="0.25">
      <c r="A3851" t="e">
        <f>- Freguesia: Burgães</f>
        <v>#NAME?</v>
      </c>
    </row>
    <row r="3852" spans="1:1" x14ac:dyDescent="0.25">
      <c r="A3852" t="e">
        <f>- Concelho: Santo Tirso</f>
        <v>#NAME?</v>
      </c>
    </row>
    <row r="3853" spans="1:1" x14ac:dyDescent="0.25">
      <c r="A3853" t="e">
        <f>- Distrito: Porto</f>
        <v>#NAME?</v>
      </c>
    </row>
    <row r="3854" spans="1:1" x14ac:dyDescent="0.25">
      <c r="A3854" t="s">
        <v>1258</v>
      </c>
    </row>
    <row r="3855" spans="1:1" x14ac:dyDescent="0.25">
      <c r="A3855" t="s">
        <v>1259</v>
      </c>
    </row>
    <row r="3856" spans="1:1" x14ac:dyDescent="0.25">
      <c r="A3856" t="s">
        <v>1260</v>
      </c>
    </row>
    <row r="3857" spans="1:1" x14ac:dyDescent="0.25">
      <c r="A3857" t="s">
        <v>55</v>
      </c>
    </row>
    <row r="3858" spans="1:1" x14ac:dyDescent="0.25">
      <c r="A3858" t="s">
        <v>56</v>
      </c>
    </row>
    <row r="3859" spans="1:1" x14ac:dyDescent="0.25">
      <c r="A3859" t="s">
        <v>44</v>
      </c>
    </row>
    <row r="3860" spans="1:1" x14ac:dyDescent="0.25">
      <c r="A3860" t="s">
        <v>57</v>
      </c>
    </row>
    <row r="3861" spans="1:1" x14ac:dyDescent="0.25">
      <c r="A3861" t="s">
        <v>77</v>
      </c>
    </row>
    <row r="3862" spans="1:1" x14ac:dyDescent="0.25">
      <c r="A3862" t="s">
        <v>47</v>
      </c>
    </row>
    <row r="3863" spans="1:1" x14ac:dyDescent="0.25">
      <c r="A3863" t="s">
        <v>1261</v>
      </c>
    </row>
    <row r="3864" spans="1:1" x14ac:dyDescent="0.25">
      <c r="A3864" t="s">
        <v>1262</v>
      </c>
    </row>
    <row r="3865" spans="1:1" x14ac:dyDescent="0.25">
      <c r="A3865" t="s">
        <v>1263</v>
      </c>
    </row>
    <row r="3866" spans="1:1" x14ac:dyDescent="0.25">
      <c r="A3866" t="s">
        <v>1264</v>
      </c>
    </row>
    <row r="3867" spans="1:1" x14ac:dyDescent="0.25">
      <c r="A3867" t="s">
        <v>17</v>
      </c>
    </row>
    <row r="3868" spans="1:1" x14ac:dyDescent="0.25">
      <c r="A3868" t="e">
        <f>- Lugar: Santa Eufémia</f>
        <v>#NAME?</v>
      </c>
    </row>
    <row r="3869" spans="1:1" x14ac:dyDescent="0.25">
      <c r="A3869" t="e">
        <f>- Freguesia: Sendim da Serra</f>
        <v>#NAME?</v>
      </c>
    </row>
    <row r="3870" spans="1:1" x14ac:dyDescent="0.25">
      <c r="A3870" t="e">
        <f>- Concelho: Alfândega da Fé</f>
        <v>#NAME?</v>
      </c>
    </row>
    <row r="3871" spans="1:1" x14ac:dyDescent="0.25">
      <c r="A3871" t="e">
        <f>- Distrito: Bragança</f>
        <v>#NAME?</v>
      </c>
    </row>
    <row r="3872" spans="1:1" x14ac:dyDescent="0.25">
      <c r="A3872" t="s">
        <v>1265</v>
      </c>
    </row>
    <row r="3873" spans="1:1" x14ac:dyDescent="0.25">
      <c r="A3873" t="s">
        <v>1266</v>
      </c>
    </row>
    <row r="3874" spans="1:1" x14ac:dyDescent="0.25">
      <c r="A3874" t="s">
        <v>1267</v>
      </c>
    </row>
    <row r="3875" spans="1:1" x14ac:dyDescent="0.25">
      <c r="A3875" t="s">
        <v>84</v>
      </c>
    </row>
    <row r="3876" spans="1:1" x14ac:dyDescent="0.25">
      <c r="A3876" t="s">
        <v>85</v>
      </c>
    </row>
    <row r="3877" spans="1:1" x14ac:dyDescent="0.25">
      <c r="A3877" t="s">
        <v>44</v>
      </c>
    </row>
    <row r="3878" spans="1:1" x14ac:dyDescent="0.25">
      <c r="A3878" t="s">
        <v>66</v>
      </c>
    </row>
    <row r="3879" spans="1:1" x14ac:dyDescent="0.25">
      <c r="A3879" t="s">
        <v>167</v>
      </c>
    </row>
    <row r="3880" spans="1:1" x14ac:dyDescent="0.25">
      <c r="A3880" t="s">
        <v>93</v>
      </c>
    </row>
    <row r="3881" spans="1:1" x14ac:dyDescent="0.25">
      <c r="A3881" t="s">
        <v>1268</v>
      </c>
    </row>
    <row r="3882" spans="1:1" x14ac:dyDescent="0.25">
      <c r="A3882" t="s">
        <v>1269</v>
      </c>
    </row>
    <row r="3883" spans="1:1" x14ac:dyDescent="0.25">
      <c r="A3883" t="s">
        <v>1270</v>
      </c>
    </row>
    <row r="3884" spans="1:1" x14ac:dyDescent="0.25">
      <c r="A3884" t="s">
        <v>1271</v>
      </c>
    </row>
    <row r="3885" spans="1:1" x14ac:dyDescent="0.25">
      <c r="A3885" t="s">
        <v>17</v>
      </c>
    </row>
    <row r="3886" spans="1:1" x14ac:dyDescent="0.25">
      <c r="A3886" t="s">
        <v>116</v>
      </c>
    </row>
    <row r="3887" spans="1:1" x14ac:dyDescent="0.25">
      <c r="A3887" t="e">
        <f>- Freguesia: Sendim da Serra</f>
        <v>#NAME?</v>
      </c>
    </row>
    <row r="3888" spans="1:1" x14ac:dyDescent="0.25">
      <c r="A3888" t="e">
        <f>- Concelho: Alfândega da Fé</f>
        <v>#NAME?</v>
      </c>
    </row>
    <row r="3889" spans="1:1" x14ac:dyDescent="0.25">
      <c r="A3889" t="e">
        <f>- Distrito: Bragança</f>
        <v>#NAME?</v>
      </c>
    </row>
    <row r="3890" spans="1:1" x14ac:dyDescent="0.25">
      <c r="A3890" t="s">
        <v>1272</v>
      </c>
    </row>
    <row r="3891" spans="1:1" x14ac:dyDescent="0.25">
      <c r="A3891" t="s">
        <v>1273</v>
      </c>
    </row>
    <row r="3892" spans="1:1" x14ac:dyDescent="0.25">
      <c r="A3892" t="s">
        <v>1274</v>
      </c>
    </row>
    <row r="3893" spans="1:1" x14ac:dyDescent="0.25">
      <c r="A3893" t="s">
        <v>100</v>
      </c>
    </row>
    <row r="3894" spans="1:1" x14ac:dyDescent="0.25">
      <c r="A3894" t="s">
        <v>73</v>
      </c>
    </row>
    <row r="3895" spans="1:1" x14ac:dyDescent="0.25">
      <c r="A3895" t="s">
        <v>44</v>
      </c>
    </row>
    <row r="3896" spans="1:1" x14ac:dyDescent="0.25">
      <c r="A3896" t="s">
        <v>45</v>
      </c>
    </row>
    <row r="3897" spans="1:1" x14ac:dyDescent="0.25">
      <c r="A3897" t="s">
        <v>167</v>
      </c>
    </row>
    <row r="3898" spans="1:1" x14ac:dyDescent="0.25">
      <c r="A3898" t="s">
        <v>93</v>
      </c>
    </row>
    <row r="3899" spans="1:1" x14ac:dyDescent="0.25">
      <c r="A3899" t="s">
        <v>1275</v>
      </c>
    </row>
    <row r="3900" spans="1:1" x14ac:dyDescent="0.25">
      <c r="A3900" t="s">
        <v>1276</v>
      </c>
    </row>
    <row r="3901" spans="1:1" x14ac:dyDescent="0.25">
      <c r="A3901" t="s">
        <v>1277</v>
      </c>
    </row>
    <row r="3902" spans="1:1" x14ac:dyDescent="0.25">
      <c r="A3902" t="s">
        <v>1278</v>
      </c>
    </row>
    <row r="3903" spans="1:1" x14ac:dyDescent="0.25">
      <c r="A3903" t="s">
        <v>17</v>
      </c>
    </row>
    <row r="3904" spans="1:1" x14ac:dyDescent="0.25">
      <c r="A3904" t="s">
        <v>116</v>
      </c>
    </row>
    <row r="3905" spans="1:1" x14ac:dyDescent="0.25">
      <c r="A3905" t="e">
        <f>- Freguesia: Ala</f>
        <v>#NAME?</v>
      </c>
    </row>
    <row r="3906" spans="1:1" x14ac:dyDescent="0.25">
      <c r="A3906" t="e">
        <f>- Concelho: Macedo de Cavaleiros</f>
        <v>#NAME?</v>
      </c>
    </row>
    <row r="3907" spans="1:1" x14ac:dyDescent="0.25">
      <c r="A3907" t="e">
        <f>- Distrito: Bragança</f>
        <v>#NAME?</v>
      </c>
    </row>
    <row r="3908" spans="1:1" x14ac:dyDescent="0.25">
      <c r="A3908" t="s">
        <v>1279</v>
      </c>
    </row>
    <row r="3909" spans="1:1" x14ac:dyDescent="0.25">
      <c r="A3909" t="s">
        <v>1280</v>
      </c>
    </row>
    <row r="3910" spans="1:1" x14ac:dyDescent="0.25">
      <c r="A3910" t="s">
        <v>344</v>
      </c>
    </row>
    <row r="3911" spans="1:1" x14ac:dyDescent="0.25">
      <c r="A3911" t="s">
        <v>55</v>
      </c>
    </row>
    <row r="3912" spans="1:1" x14ac:dyDescent="0.25">
      <c r="A3912" t="s">
        <v>56</v>
      </c>
    </row>
    <row r="3913" spans="1:1" x14ac:dyDescent="0.25">
      <c r="A3913" t="s">
        <v>44</v>
      </c>
    </row>
    <row r="3914" spans="1:1" x14ac:dyDescent="0.25">
      <c r="A3914" t="s">
        <v>57</v>
      </c>
    </row>
    <row r="3915" spans="1:1" x14ac:dyDescent="0.25">
      <c r="A3915" t="s">
        <v>77</v>
      </c>
    </row>
    <row r="3916" spans="1:1" x14ac:dyDescent="0.25">
      <c r="A3916" t="s">
        <v>93</v>
      </c>
    </row>
    <row r="3917" spans="1:1" x14ac:dyDescent="0.25">
      <c r="A3917" t="s">
        <v>1281</v>
      </c>
    </row>
    <row r="3918" spans="1:1" x14ac:dyDescent="0.25">
      <c r="A3918" t="s">
        <v>1282</v>
      </c>
    </row>
    <row r="3919" spans="1:1" x14ac:dyDescent="0.25">
      <c r="A3919" t="s">
        <v>1283</v>
      </c>
    </row>
    <row r="3920" spans="1:1" x14ac:dyDescent="0.25">
      <c r="A3920" t="s">
        <v>1284</v>
      </c>
    </row>
    <row r="3921" spans="1:1" x14ac:dyDescent="0.25">
      <c r="A3921" t="s">
        <v>17</v>
      </c>
    </row>
    <row r="3922" spans="1:1" x14ac:dyDescent="0.25">
      <c r="A3922" t="s">
        <v>116</v>
      </c>
    </row>
    <row r="3923" spans="1:1" x14ac:dyDescent="0.25">
      <c r="A3923" t="e">
        <f>- Freguesia: Chacim</f>
        <v>#NAME?</v>
      </c>
    </row>
    <row r="3924" spans="1:1" x14ac:dyDescent="0.25">
      <c r="A3924" t="e">
        <f>- Concelho: Macedo de Cavaleiros</f>
        <v>#NAME?</v>
      </c>
    </row>
    <row r="3925" spans="1:1" x14ac:dyDescent="0.25">
      <c r="A3925" t="e">
        <f>- Distrito: Bragança</f>
        <v>#NAME?</v>
      </c>
    </row>
    <row r="3926" spans="1:1" x14ac:dyDescent="0.25">
      <c r="A3926" t="s">
        <v>1285</v>
      </c>
    </row>
    <row r="3927" spans="1:1" x14ac:dyDescent="0.25">
      <c r="A3927" t="s">
        <v>1286</v>
      </c>
    </row>
    <row r="3928" spans="1:1" x14ac:dyDescent="0.25">
      <c r="A3928" t="s">
        <v>1287</v>
      </c>
    </row>
    <row r="3929" spans="1:1" x14ac:dyDescent="0.25">
      <c r="A3929" t="s">
        <v>221</v>
      </c>
    </row>
    <row r="3930" spans="1:1" x14ac:dyDescent="0.25">
      <c r="A3930" t="s">
        <v>73</v>
      </c>
    </row>
    <row r="3931" spans="1:1" x14ac:dyDescent="0.25">
      <c r="A3931" t="s">
        <v>44</v>
      </c>
    </row>
    <row r="3932" spans="1:1" x14ac:dyDescent="0.25">
      <c r="A3932" t="s">
        <v>222</v>
      </c>
    </row>
    <row r="3933" spans="1:1" x14ac:dyDescent="0.25">
      <c r="A3933" t="s">
        <v>77</v>
      </c>
    </row>
    <row r="3934" spans="1:1" x14ac:dyDescent="0.25">
      <c r="A3934" t="s">
        <v>235</v>
      </c>
    </row>
    <row r="3935" spans="1:1" x14ac:dyDescent="0.25">
      <c r="A3935" t="s">
        <v>1288</v>
      </c>
    </row>
    <row r="3936" spans="1:1" x14ac:dyDescent="0.25">
      <c r="A3936" t="s">
        <v>1289</v>
      </c>
    </row>
    <row r="3937" spans="1:1" x14ac:dyDescent="0.25">
      <c r="A3937" t="s">
        <v>1290</v>
      </c>
    </row>
    <row r="3938" spans="1:1" x14ac:dyDescent="0.25">
      <c r="A3938" t="s">
        <v>1291</v>
      </c>
    </row>
    <row r="3939" spans="1:1" x14ac:dyDescent="0.25">
      <c r="A3939" t="s">
        <v>17</v>
      </c>
    </row>
    <row r="3940" spans="1:1" x14ac:dyDescent="0.25">
      <c r="A3940" t="s">
        <v>116</v>
      </c>
    </row>
    <row r="3941" spans="1:1" x14ac:dyDescent="0.25">
      <c r="A3941" t="e">
        <f>- Freguesia: Olmos</f>
        <v>#NAME?</v>
      </c>
    </row>
    <row r="3942" spans="1:1" x14ac:dyDescent="0.25">
      <c r="A3942" t="e">
        <f>- Concelho: Macedo de Cavaleiros</f>
        <v>#NAME?</v>
      </c>
    </row>
    <row r="3943" spans="1:1" x14ac:dyDescent="0.25">
      <c r="A3943" t="e">
        <f>- Distrito: Bragança</f>
        <v>#NAME?</v>
      </c>
    </row>
    <row r="3944" spans="1:1" x14ac:dyDescent="0.25">
      <c r="A3944" t="s">
        <v>1292</v>
      </c>
    </row>
    <row r="3945" spans="1:1" x14ac:dyDescent="0.25">
      <c r="A3945" t="s">
        <v>1293</v>
      </c>
    </row>
    <row r="3946" spans="1:1" x14ac:dyDescent="0.25">
      <c r="A3946" t="s">
        <v>327</v>
      </c>
    </row>
    <row r="3947" spans="1:1" x14ac:dyDescent="0.25">
      <c r="A3947" t="s">
        <v>221</v>
      </c>
    </row>
    <row r="3948" spans="1:1" x14ac:dyDescent="0.25">
      <c r="A3948" t="s">
        <v>73</v>
      </c>
    </row>
    <row r="3949" spans="1:1" x14ac:dyDescent="0.25">
      <c r="A3949" t="s">
        <v>44</v>
      </c>
    </row>
    <row r="3950" spans="1:1" x14ac:dyDescent="0.25">
      <c r="A3950" t="s">
        <v>222</v>
      </c>
    </row>
    <row r="3951" spans="1:1" x14ac:dyDescent="0.25">
      <c r="A3951" t="s">
        <v>167</v>
      </c>
    </row>
    <row r="3952" spans="1:1" x14ac:dyDescent="0.25">
      <c r="A3952" t="s">
        <v>235</v>
      </c>
    </row>
    <row r="3953" spans="1:1" x14ac:dyDescent="0.25">
      <c r="A3953" t="s">
        <v>1294</v>
      </c>
    </row>
    <row r="3954" spans="1:1" x14ac:dyDescent="0.25">
      <c r="A3954" t="s">
        <v>1295</v>
      </c>
    </row>
    <row r="3955" spans="1:1" x14ac:dyDescent="0.25">
      <c r="A3955" t="s">
        <v>1296</v>
      </c>
    </row>
    <row r="3956" spans="1:1" x14ac:dyDescent="0.25">
      <c r="A3956" t="s">
        <v>1297</v>
      </c>
    </row>
    <row r="3957" spans="1:1" x14ac:dyDescent="0.25">
      <c r="A3957" t="s">
        <v>17</v>
      </c>
    </row>
    <row r="3958" spans="1:1" x14ac:dyDescent="0.25">
      <c r="A3958" t="e">
        <f>- Lugar: Taião de Baixo</f>
        <v>#NAME?</v>
      </c>
    </row>
    <row r="3959" spans="1:1" x14ac:dyDescent="0.25">
      <c r="A3959" t="e">
        <f>- Freguesia: Taião</f>
        <v>#NAME?</v>
      </c>
    </row>
    <row r="3960" spans="1:1" x14ac:dyDescent="0.25">
      <c r="A3960" t="e">
        <f>- Concelho: Valença</f>
        <v>#NAME?</v>
      </c>
    </row>
    <row r="3961" spans="1:1" x14ac:dyDescent="0.25">
      <c r="A3961" t="e">
        <f>- Distrito: Viana do Castelo</f>
        <v>#NAME?</v>
      </c>
    </row>
    <row r="3962" spans="1:1" x14ac:dyDescent="0.25">
      <c r="A3962" t="s">
        <v>1298</v>
      </c>
    </row>
    <row r="3963" spans="1:1" x14ac:dyDescent="0.25">
      <c r="A3963" t="s">
        <v>1299</v>
      </c>
    </row>
    <row r="3964" spans="1:1" x14ac:dyDescent="0.25">
      <c r="A3964" t="s">
        <v>1300</v>
      </c>
    </row>
    <row r="3965" spans="1:1" x14ac:dyDescent="0.25">
      <c r="A3965" t="s">
        <v>55</v>
      </c>
    </row>
    <row r="3966" spans="1:1" x14ac:dyDescent="0.25">
      <c r="A3966" t="s">
        <v>56</v>
      </c>
    </row>
    <row r="3967" spans="1:1" x14ac:dyDescent="0.25">
      <c r="A3967" t="s">
        <v>44</v>
      </c>
    </row>
    <row r="3968" spans="1:1" x14ac:dyDescent="0.25">
      <c r="A3968" t="s">
        <v>57</v>
      </c>
    </row>
    <row r="3969" spans="1:1" x14ac:dyDescent="0.25">
      <c r="A3969" t="s">
        <v>77</v>
      </c>
    </row>
    <row r="3970" spans="1:1" x14ac:dyDescent="0.25">
      <c r="A3970" t="s">
        <v>47</v>
      </c>
    </row>
    <row r="3971" spans="1:1" x14ac:dyDescent="0.25">
      <c r="A3971" t="s">
        <v>1301</v>
      </c>
    </row>
    <row r="3972" spans="1:1" x14ac:dyDescent="0.25">
      <c r="A3972" t="s">
        <v>1302</v>
      </c>
    </row>
    <row r="3973" spans="1:1" x14ac:dyDescent="0.25">
      <c r="A3973" t="s">
        <v>1303</v>
      </c>
    </row>
    <row r="3974" spans="1:1" x14ac:dyDescent="0.25">
      <c r="A3974" t="s">
        <v>1304</v>
      </c>
    </row>
    <row r="3975" spans="1:1" x14ac:dyDescent="0.25">
      <c r="A3975" t="s">
        <v>17</v>
      </c>
    </row>
    <row r="3976" spans="1:1" x14ac:dyDescent="0.25">
      <c r="A3976" t="s">
        <v>116</v>
      </c>
    </row>
    <row r="3977" spans="1:1" x14ac:dyDescent="0.25">
      <c r="A3977" t="e">
        <f>- Freguesia: Silva</f>
        <v>#NAME?</v>
      </c>
    </row>
    <row r="3978" spans="1:1" x14ac:dyDescent="0.25">
      <c r="A3978" t="e">
        <f>- Concelho: Valença</f>
        <v>#NAME?</v>
      </c>
    </row>
    <row r="3979" spans="1:1" x14ac:dyDescent="0.25">
      <c r="A3979" t="e">
        <f>- Distrito: Viana do Castelo</f>
        <v>#NAME?</v>
      </c>
    </row>
    <row r="3980" spans="1:1" x14ac:dyDescent="0.25">
      <c r="A3980" t="s">
        <v>1305</v>
      </c>
    </row>
    <row r="3981" spans="1:1" x14ac:dyDescent="0.25">
      <c r="A3981" t="s">
        <v>1306</v>
      </c>
    </row>
    <row r="3982" spans="1:1" x14ac:dyDescent="0.25">
      <c r="A3982" t="s">
        <v>1307</v>
      </c>
    </row>
    <row r="3983" spans="1:1" x14ac:dyDescent="0.25">
      <c r="A3983" t="s">
        <v>84</v>
      </c>
    </row>
    <row r="3984" spans="1:1" x14ac:dyDescent="0.25">
      <c r="A3984" t="s">
        <v>65</v>
      </c>
    </row>
    <row r="3985" spans="1:1" x14ac:dyDescent="0.25">
      <c r="A3985" t="s">
        <v>44</v>
      </c>
    </row>
    <row r="3986" spans="1:1" x14ac:dyDescent="0.25">
      <c r="A3986" t="s">
        <v>66</v>
      </c>
    </row>
    <row r="3987" spans="1:1" x14ac:dyDescent="0.25">
      <c r="A3987" t="s">
        <v>167</v>
      </c>
    </row>
    <row r="3988" spans="1:1" x14ac:dyDescent="0.25">
      <c r="A3988" t="s">
        <v>47</v>
      </c>
    </row>
    <row r="3989" spans="1:1" x14ac:dyDescent="0.25">
      <c r="A3989" t="s">
        <v>1308</v>
      </c>
    </row>
    <row r="3990" spans="1:1" x14ac:dyDescent="0.25">
      <c r="A3990" t="s">
        <v>1309</v>
      </c>
    </row>
    <row r="3991" spans="1:1" x14ac:dyDescent="0.25">
      <c r="A3991" t="s">
        <v>1310</v>
      </c>
    </row>
    <row r="3992" spans="1:1" x14ac:dyDescent="0.25">
      <c r="A3992" t="s">
        <v>1311</v>
      </c>
    </row>
    <row r="3993" spans="1:1" x14ac:dyDescent="0.25">
      <c r="A3993" t="s">
        <v>17</v>
      </c>
    </row>
    <row r="3994" spans="1:1" x14ac:dyDescent="0.25">
      <c r="A3994" t="e">
        <f>- Lugar: Lagarelha</f>
        <v>#NAME?</v>
      </c>
    </row>
    <row r="3995" spans="1:1" x14ac:dyDescent="0.25">
      <c r="A3995" t="e">
        <f>- Freguesia: Vila Boa de Quires</f>
        <v>#NAME?</v>
      </c>
    </row>
    <row r="3996" spans="1:1" x14ac:dyDescent="0.25">
      <c r="A3996" t="e">
        <f>- Concelho: Marco de Canaveses</f>
        <v>#NAME?</v>
      </c>
    </row>
    <row r="3997" spans="1:1" x14ac:dyDescent="0.25">
      <c r="A3997" t="e">
        <f>- Distrito: Porto</f>
        <v>#NAME?</v>
      </c>
    </row>
    <row r="3998" spans="1:1" x14ac:dyDescent="0.25">
      <c r="A3998" t="s">
        <v>1312</v>
      </c>
    </row>
    <row r="3999" spans="1:1" x14ac:dyDescent="0.25">
      <c r="A3999" t="s">
        <v>1313</v>
      </c>
    </row>
    <row r="4000" spans="1:1" x14ac:dyDescent="0.25">
      <c r="A4000" t="s">
        <v>1314</v>
      </c>
    </row>
    <row r="4001" spans="1:1" x14ac:dyDescent="0.25">
      <c r="A4001" t="s">
        <v>55</v>
      </c>
    </row>
    <row r="4002" spans="1:1" x14ac:dyDescent="0.25">
      <c r="A4002" t="s">
        <v>56</v>
      </c>
    </row>
    <row r="4003" spans="1:1" x14ac:dyDescent="0.25">
      <c r="A4003" t="s">
        <v>44</v>
      </c>
    </row>
    <row r="4004" spans="1:1" x14ac:dyDescent="0.25">
      <c r="A4004" t="s">
        <v>57</v>
      </c>
    </row>
    <row r="4005" spans="1:1" x14ac:dyDescent="0.25">
      <c r="A4005" t="s">
        <v>77</v>
      </c>
    </row>
    <row r="4006" spans="1:1" x14ac:dyDescent="0.25">
      <c r="A4006" t="s">
        <v>47</v>
      </c>
    </row>
    <row r="4007" spans="1:1" x14ac:dyDescent="0.25">
      <c r="A4007" t="s">
        <v>1315</v>
      </c>
    </row>
    <row r="4008" spans="1:1" x14ac:dyDescent="0.25">
      <c r="A4008" t="s">
        <v>1316</v>
      </c>
    </row>
    <row r="4009" spans="1:1" x14ac:dyDescent="0.25">
      <c r="A4009" t="s">
        <v>1317</v>
      </c>
    </row>
    <row r="4010" spans="1:1" x14ac:dyDescent="0.25">
      <c r="A4010" t="s">
        <v>1318</v>
      </c>
    </row>
    <row r="4011" spans="1:1" x14ac:dyDescent="0.25">
      <c r="A4011" t="s">
        <v>17</v>
      </c>
    </row>
    <row r="4012" spans="1:1" x14ac:dyDescent="0.25">
      <c r="A4012" t="e">
        <f>- Lugar: Passal</f>
        <v>#NAME?</v>
      </c>
    </row>
    <row r="4013" spans="1:1" x14ac:dyDescent="0.25">
      <c r="A4013" t="e">
        <f>- Freguesia: Várzea do Douro</f>
        <v>#NAME?</v>
      </c>
    </row>
    <row r="4014" spans="1:1" x14ac:dyDescent="0.25">
      <c r="A4014" t="e">
        <f>- Concelho: Marco de Canaveses</f>
        <v>#NAME?</v>
      </c>
    </row>
    <row r="4015" spans="1:1" x14ac:dyDescent="0.25">
      <c r="A4015" t="e">
        <f>- Distrito: Porto</f>
        <v>#NAME?</v>
      </c>
    </row>
    <row r="4016" spans="1:1" x14ac:dyDescent="0.25">
      <c r="A4016" t="s">
        <v>1319</v>
      </c>
    </row>
    <row r="4017" spans="1:1" x14ac:dyDescent="0.25">
      <c r="A4017" t="s">
        <v>1320</v>
      </c>
    </row>
    <row r="4018" spans="1:1" x14ac:dyDescent="0.25">
      <c r="A4018" t="s">
        <v>1074</v>
      </c>
    </row>
    <row r="4019" spans="1:1" x14ac:dyDescent="0.25">
      <c r="A4019" t="s">
        <v>112</v>
      </c>
    </row>
    <row r="4020" spans="1:1" x14ac:dyDescent="0.25">
      <c r="A4020" t="s">
        <v>56</v>
      </c>
    </row>
    <row r="4021" spans="1:1" x14ac:dyDescent="0.25">
      <c r="A4021" t="s">
        <v>44</v>
      </c>
    </row>
    <row r="4022" spans="1:1" x14ac:dyDescent="0.25">
      <c r="A4022" t="s">
        <v>66</v>
      </c>
    </row>
    <row r="4023" spans="1:1" x14ac:dyDescent="0.25">
      <c r="A4023" t="s">
        <v>77</v>
      </c>
    </row>
    <row r="4024" spans="1:1" x14ac:dyDescent="0.25">
      <c r="A4024" t="s">
        <v>47</v>
      </c>
    </row>
    <row r="4025" spans="1:1" x14ac:dyDescent="0.25">
      <c r="A4025" t="s">
        <v>1321</v>
      </c>
    </row>
    <row r="4026" spans="1:1" x14ac:dyDescent="0.25">
      <c r="A4026" t="s">
        <v>1322</v>
      </c>
    </row>
    <row r="4027" spans="1:1" x14ac:dyDescent="0.25">
      <c r="A4027" t="s">
        <v>1323</v>
      </c>
    </row>
    <row r="4028" spans="1:1" x14ac:dyDescent="0.25">
      <c r="A4028" t="s">
        <v>69</v>
      </c>
    </row>
    <row r="4029" spans="1:1" x14ac:dyDescent="0.25">
      <c r="A4029" t="s">
        <v>17</v>
      </c>
    </row>
    <row r="4030" spans="1:1" x14ac:dyDescent="0.25">
      <c r="A4030" t="s">
        <v>116</v>
      </c>
    </row>
    <row r="4031" spans="1:1" x14ac:dyDescent="0.25">
      <c r="A4031" t="e">
        <f>- Freguesia: Alpendurada e Matos</f>
        <v>#NAME?</v>
      </c>
    </row>
    <row r="4032" spans="1:1" x14ac:dyDescent="0.25">
      <c r="A4032" t="e">
        <f>- Concelho: Marco de Canaveses</f>
        <v>#NAME?</v>
      </c>
    </row>
    <row r="4033" spans="1:1" x14ac:dyDescent="0.25">
      <c r="A4033" t="e">
        <f>- Distrito: Porto</f>
        <v>#NAME?</v>
      </c>
    </row>
    <row r="4034" spans="1:1" x14ac:dyDescent="0.25">
      <c r="A4034" t="s">
        <v>1324</v>
      </c>
    </row>
    <row r="4035" spans="1:1" x14ac:dyDescent="0.25">
      <c r="A4035" t="s">
        <v>1325</v>
      </c>
    </row>
    <row r="4036" spans="1:1" x14ac:dyDescent="0.25">
      <c r="A4036" t="s">
        <v>278</v>
      </c>
    </row>
    <row r="4037" spans="1:1" x14ac:dyDescent="0.25">
      <c r="A4037" t="s">
        <v>55</v>
      </c>
    </row>
    <row r="4038" spans="1:1" x14ac:dyDescent="0.25">
      <c r="A4038" t="s">
        <v>56</v>
      </c>
    </row>
    <row r="4039" spans="1:1" x14ac:dyDescent="0.25">
      <c r="A4039" t="s">
        <v>44</v>
      </c>
    </row>
    <row r="4040" spans="1:1" x14ac:dyDescent="0.25">
      <c r="A4040" t="s">
        <v>57</v>
      </c>
    </row>
    <row r="4041" spans="1:1" x14ac:dyDescent="0.25">
      <c r="A4041" t="s">
        <v>77</v>
      </c>
    </row>
    <row r="4042" spans="1:1" x14ac:dyDescent="0.25">
      <c r="A4042" t="s">
        <v>47</v>
      </c>
    </row>
    <row r="4043" spans="1:1" x14ac:dyDescent="0.25">
      <c r="A4043" t="s">
        <v>1326</v>
      </c>
    </row>
    <row r="4044" spans="1:1" x14ac:dyDescent="0.25">
      <c r="A4044" t="s">
        <v>1327</v>
      </c>
    </row>
    <row r="4045" spans="1:1" x14ac:dyDescent="0.25">
      <c r="A4045" t="s">
        <v>1328</v>
      </c>
    </row>
    <row r="4046" spans="1:1" x14ac:dyDescent="0.25">
      <c r="A4046" t="s">
        <v>1329</v>
      </c>
    </row>
    <row r="4047" spans="1:1" x14ac:dyDescent="0.25">
      <c r="A4047" t="s">
        <v>17</v>
      </c>
    </row>
    <row r="4048" spans="1:1" x14ac:dyDescent="0.25">
      <c r="A4048" t="s">
        <v>116</v>
      </c>
    </row>
    <row r="4049" spans="1:1" x14ac:dyDescent="0.25">
      <c r="A4049" t="e">
        <f>- Freguesia: Avessadas</f>
        <v>#NAME?</v>
      </c>
    </row>
    <row r="4050" spans="1:1" x14ac:dyDescent="0.25">
      <c r="A4050" t="e">
        <f>- Concelho: Marco de Canaveses</f>
        <v>#NAME?</v>
      </c>
    </row>
    <row r="4051" spans="1:1" x14ac:dyDescent="0.25">
      <c r="A4051" t="e">
        <f>- Distrito: Porto</f>
        <v>#NAME?</v>
      </c>
    </row>
    <row r="4052" spans="1:1" x14ac:dyDescent="0.25">
      <c r="A4052" t="s">
        <v>1330</v>
      </c>
    </row>
    <row r="4053" spans="1:1" x14ac:dyDescent="0.25">
      <c r="A4053" t="s">
        <v>1331</v>
      </c>
    </row>
    <row r="4054" spans="1:1" x14ac:dyDescent="0.25">
      <c r="A4054" t="s">
        <v>925</v>
      </c>
    </row>
    <row r="4055" spans="1:1" x14ac:dyDescent="0.25">
      <c r="A4055" t="s">
        <v>100</v>
      </c>
    </row>
    <row r="4056" spans="1:1" x14ac:dyDescent="0.25">
      <c r="A4056" t="s">
        <v>101</v>
      </c>
    </row>
    <row r="4057" spans="1:1" x14ac:dyDescent="0.25">
      <c r="A4057" t="s">
        <v>44</v>
      </c>
    </row>
    <row r="4058" spans="1:1" x14ac:dyDescent="0.25">
      <c r="A4058" t="s">
        <v>45</v>
      </c>
    </row>
    <row r="4059" spans="1:1" x14ac:dyDescent="0.25">
      <c r="A4059" t="s">
        <v>77</v>
      </c>
    </row>
    <row r="4060" spans="1:1" x14ac:dyDescent="0.25">
      <c r="A4060" t="s">
        <v>47</v>
      </c>
    </row>
    <row r="4061" spans="1:1" x14ac:dyDescent="0.25">
      <c r="A4061" t="s">
        <v>1332</v>
      </c>
    </row>
    <row r="4062" spans="1:1" x14ac:dyDescent="0.25">
      <c r="A4062" t="s">
        <v>1333</v>
      </c>
    </row>
    <row r="4063" spans="1:1" x14ac:dyDescent="0.25">
      <c r="A4063" t="s">
        <v>1334</v>
      </c>
    </row>
    <row r="4064" spans="1:1" x14ac:dyDescent="0.25">
      <c r="A4064" t="s">
        <v>69</v>
      </c>
    </row>
    <row r="4065" spans="1:1" x14ac:dyDescent="0.25">
      <c r="A4065" t="s">
        <v>17</v>
      </c>
    </row>
    <row r="4066" spans="1:1" x14ac:dyDescent="0.25">
      <c r="A4066" t="e">
        <f>- Lugar: Lugar da Igreja Velha</f>
        <v>#NAME?</v>
      </c>
    </row>
    <row r="4067" spans="1:1" x14ac:dyDescent="0.25">
      <c r="A4067" t="e">
        <f>- Freguesia: Folhada</f>
        <v>#NAME?</v>
      </c>
    </row>
    <row r="4068" spans="1:1" x14ac:dyDescent="0.25">
      <c r="A4068" t="e">
        <f>- Concelho: Marco de Canaveses</f>
        <v>#NAME?</v>
      </c>
    </row>
    <row r="4069" spans="1:1" x14ac:dyDescent="0.25">
      <c r="A4069" t="e">
        <f>- Distrito: Porto</f>
        <v>#NAME?</v>
      </c>
    </row>
    <row r="4070" spans="1:1" x14ac:dyDescent="0.25">
      <c r="A4070" t="s">
        <v>1335</v>
      </c>
    </row>
    <row r="4071" spans="1:1" x14ac:dyDescent="0.25">
      <c r="A4071" t="s">
        <v>1336</v>
      </c>
    </row>
    <row r="4072" spans="1:1" x14ac:dyDescent="0.25">
      <c r="A4072" t="s">
        <v>292</v>
      </c>
    </row>
    <row r="4073" spans="1:1" x14ac:dyDescent="0.25">
      <c r="A4073" t="s">
        <v>279</v>
      </c>
    </row>
    <row r="4074" spans="1:1" x14ac:dyDescent="0.25">
      <c r="A4074" t="s">
        <v>65</v>
      </c>
    </row>
    <row r="4075" spans="1:1" x14ac:dyDescent="0.25">
      <c r="A4075" t="s">
        <v>44</v>
      </c>
    </row>
    <row r="4076" spans="1:1" x14ac:dyDescent="0.25">
      <c r="A4076" t="s">
        <v>45</v>
      </c>
    </row>
    <row r="4077" spans="1:1" x14ac:dyDescent="0.25">
      <c r="A4077" t="s">
        <v>46</v>
      </c>
    </row>
    <row r="4078" spans="1:1" x14ac:dyDescent="0.25">
      <c r="A4078" t="s">
        <v>47</v>
      </c>
    </row>
    <row r="4079" spans="1:1" x14ac:dyDescent="0.25">
      <c r="A4079" t="s">
        <v>1326</v>
      </c>
    </row>
    <row r="4080" spans="1:1" x14ac:dyDescent="0.25">
      <c r="A4080" t="s">
        <v>1337</v>
      </c>
    </row>
    <row r="4081" spans="1:1" x14ac:dyDescent="0.25">
      <c r="A4081" t="s">
        <v>1338</v>
      </c>
    </row>
    <row r="4082" spans="1:1" x14ac:dyDescent="0.25">
      <c r="A4082" t="s">
        <v>69</v>
      </c>
    </row>
    <row r="4083" spans="1:1" x14ac:dyDescent="0.25">
      <c r="A4083" t="s">
        <v>17</v>
      </c>
    </row>
    <row r="4084" spans="1:1" x14ac:dyDescent="0.25">
      <c r="A4084" t="e">
        <f>- Lugar: Lugar do Loureiro</f>
        <v>#NAME?</v>
      </c>
    </row>
    <row r="4085" spans="1:1" x14ac:dyDescent="0.25">
      <c r="A4085" t="e">
        <f>- Freguesia: Jazente</f>
        <v>#NAME?</v>
      </c>
    </row>
    <row r="4086" spans="1:1" x14ac:dyDescent="0.25">
      <c r="A4086" t="e">
        <f>- Concelho: Amarante</f>
        <v>#NAME?</v>
      </c>
    </row>
    <row r="4087" spans="1:1" x14ac:dyDescent="0.25">
      <c r="A4087" t="e">
        <f>- Distrito: Porto</f>
        <v>#NAME?</v>
      </c>
    </row>
    <row r="4088" spans="1:1" x14ac:dyDescent="0.25">
      <c r="A4088" t="s">
        <v>70</v>
      </c>
    </row>
    <row r="4089" spans="1:1" x14ac:dyDescent="0.25">
      <c r="A4089" t="s">
        <v>71</v>
      </c>
    </row>
    <row r="4090" spans="1:1" x14ac:dyDescent="0.25">
      <c r="A4090" t="s">
        <v>72</v>
      </c>
    </row>
    <row r="4091" spans="1:1" x14ac:dyDescent="0.25">
      <c r="A4091" t="s">
        <v>64</v>
      </c>
    </row>
    <row r="4092" spans="1:1" x14ac:dyDescent="0.25">
      <c r="A4092" t="s">
        <v>73</v>
      </c>
    </row>
    <row r="4093" spans="1:1" x14ac:dyDescent="0.25">
      <c r="A4093" t="s">
        <v>44</v>
      </c>
    </row>
    <row r="4094" spans="1:1" x14ac:dyDescent="0.25">
      <c r="A4094" t="s">
        <v>66</v>
      </c>
    </row>
    <row r="4095" spans="1:1" x14ac:dyDescent="0.25">
      <c r="A4095" t="s">
        <v>77</v>
      </c>
    </row>
    <row r="4096" spans="1:1" x14ac:dyDescent="0.25">
      <c r="A4096" t="s">
        <v>47</v>
      </c>
    </row>
    <row r="4097" spans="1:1" x14ac:dyDescent="0.25">
      <c r="A4097" t="s">
        <v>1339</v>
      </c>
    </row>
    <row r="4098" spans="1:1" x14ac:dyDescent="0.25">
      <c r="A4098" t="s">
        <v>1340</v>
      </c>
    </row>
    <row r="4099" spans="1:1" x14ac:dyDescent="0.25">
      <c r="A4099" t="s">
        <v>1341</v>
      </c>
    </row>
    <row r="4100" spans="1:1" x14ac:dyDescent="0.25">
      <c r="A4100" t="s">
        <v>69</v>
      </c>
    </row>
    <row r="4101" spans="1:1" x14ac:dyDescent="0.25">
      <c r="A4101" t="s">
        <v>17</v>
      </c>
    </row>
    <row r="4102" spans="1:1" x14ac:dyDescent="0.25">
      <c r="A4102" t="s">
        <v>116</v>
      </c>
    </row>
    <row r="4103" spans="1:1" x14ac:dyDescent="0.25">
      <c r="A4103" t="e">
        <f>- Freguesia: Tuías</f>
        <v>#NAME?</v>
      </c>
    </row>
    <row r="4104" spans="1:1" x14ac:dyDescent="0.25">
      <c r="A4104" t="e">
        <f>- Concelho: Marco de Canaveses</f>
        <v>#NAME?</v>
      </c>
    </row>
    <row r="4105" spans="1:1" x14ac:dyDescent="0.25">
      <c r="A4105" t="e">
        <f>- Distrito: Porto</f>
        <v>#NAME?</v>
      </c>
    </row>
    <row r="4106" spans="1:1" x14ac:dyDescent="0.25">
      <c r="A4106" t="s">
        <v>1342</v>
      </c>
    </row>
    <row r="4107" spans="1:1" x14ac:dyDescent="0.25">
      <c r="A4107" t="s">
        <v>1343</v>
      </c>
    </row>
    <row r="4108" spans="1:1" x14ac:dyDescent="0.25">
      <c r="A4108" t="s">
        <v>197</v>
      </c>
    </row>
    <row r="4109" spans="1:1" x14ac:dyDescent="0.25">
      <c r="A4109" t="s">
        <v>112</v>
      </c>
    </row>
    <row r="4110" spans="1:1" x14ac:dyDescent="0.25">
      <c r="A4110" t="s">
        <v>120</v>
      </c>
    </row>
    <row r="4111" spans="1:1" x14ac:dyDescent="0.25">
      <c r="A4111" t="s">
        <v>44</v>
      </c>
    </row>
    <row r="4112" spans="1:1" x14ac:dyDescent="0.25">
      <c r="A4112" t="s">
        <v>66</v>
      </c>
    </row>
    <row r="4113" spans="1:1" x14ac:dyDescent="0.25">
      <c r="A4113" t="s">
        <v>77</v>
      </c>
    </row>
    <row r="4114" spans="1:1" x14ac:dyDescent="0.25">
      <c r="A4114" t="s">
        <v>47</v>
      </c>
    </row>
    <row r="4115" spans="1:1" x14ac:dyDescent="0.25">
      <c r="A4115" t="s">
        <v>1344</v>
      </c>
    </row>
    <row r="4116" spans="1:1" x14ac:dyDescent="0.25">
      <c r="A4116" t="s">
        <v>1345</v>
      </c>
    </row>
    <row r="4117" spans="1:1" x14ac:dyDescent="0.25">
      <c r="A4117" t="s">
        <v>1346</v>
      </c>
    </row>
    <row r="4118" spans="1:1" x14ac:dyDescent="0.25">
      <c r="A4118" t="s">
        <v>69</v>
      </c>
    </row>
    <row r="4119" spans="1:1" x14ac:dyDescent="0.25">
      <c r="A4119" t="s">
        <v>17</v>
      </c>
    </row>
    <row r="4120" spans="1:1" x14ac:dyDescent="0.25">
      <c r="A4120" t="s">
        <v>116</v>
      </c>
    </row>
    <row r="4121" spans="1:1" x14ac:dyDescent="0.25">
      <c r="A4121" t="e">
        <f>- Freguesia: Tuías</f>
        <v>#NAME?</v>
      </c>
    </row>
    <row r="4122" spans="1:1" x14ac:dyDescent="0.25">
      <c r="A4122" t="e">
        <f>- Concelho: Marco de Canaveses</f>
        <v>#NAME?</v>
      </c>
    </row>
    <row r="4123" spans="1:1" x14ac:dyDescent="0.25">
      <c r="A4123" t="e">
        <f>- Distrito: Porto</f>
        <v>#NAME?</v>
      </c>
    </row>
    <row r="4124" spans="1:1" x14ac:dyDescent="0.25">
      <c r="A4124" t="s">
        <v>1347</v>
      </c>
    </row>
    <row r="4125" spans="1:1" x14ac:dyDescent="0.25">
      <c r="A4125" t="s">
        <v>1348</v>
      </c>
    </row>
    <row r="4126" spans="1:1" x14ac:dyDescent="0.25">
      <c r="A4126" t="s">
        <v>1168</v>
      </c>
    </row>
    <row r="4127" spans="1:1" x14ac:dyDescent="0.25">
      <c r="A4127" t="s">
        <v>76</v>
      </c>
    </row>
    <row r="4128" spans="1:1" x14ac:dyDescent="0.25">
      <c r="A4128" t="s">
        <v>85</v>
      </c>
    </row>
    <row r="4129" spans="1:1" x14ac:dyDescent="0.25">
      <c r="A4129" t="s">
        <v>44</v>
      </c>
    </row>
    <row r="4130" spans="1:1" x14ac:dyDescent="0.25">
      <c r="A4130" t="s">
        <v>66</v>
      </c>
    </row>
    <row r="4131" spans="1:1" x14ac:dyDescent="0.25">
      <c r="A4131" t="s">
        <v>77</v>
      </c>
    </row>
    <row r="4132" spans="1:1" x14ac:dyDescent="0.25">
      <c r="A4132" t="s">
        <v>47</v>
      </c>
    </row>
    <row r="4133" spans="1:1" x14ac:dyDescent="0.25">
      <c r="A4133" t="s">
        <v>1332</v>
      </c>
    </row>
    <row r="4134" spans="1:1" x14ac:dyDescent="0.25">
      <c r="A4134" t="s">
        <v>1349</v>
      </c>
    </row>
    <row r="4135" spans="1:1" x14ac:dyDescent="0.25">
      <c r="A4135" t="s">
        <v>1350</v>
      </c>
    </row>
    <row r="4136" spans="1:1" x14ac:dyDescent="0.25">
      <c r="A4136" t="s">
        <v>69</v>
      </c>
    </row>
    <row r="4137" spans="1:1" x14ac:dyDescent="0.25">
      <c r="A4137" t="s">
        <v>17</v>
      </c>
    </row>
    <row r="4138" spans="1:1" x14ac:dyDescent="0.25">
      <c r="A4138" t="e">
        <f>- Lugar: Quinta da Moura</f>
        <v>#NAME?</v>
      </c>
    </row>
    <row r="4139" spans="1:1" x14ac:dyDescent="0.25">
      <c r="A4139" t="e">
        <f>- Freguesia: Folhada</f>
        <v>#NAME?</v>
      </c>
    </row>
    <row r="4140" spans="1:1" x14ac:dyDescent="0.25">
      <c r="A4140" t="e">
        <f>- Concelho: Marco de Canaveses</f>
        <v>#NAME?</v>
      </c>
    </row>
    <row r="4141" spans="1:1" x14ac:dyDescent="0.25">
      <c r="A4141" t="e">
        <f>- Distrito: Porto</f>
        <v>#NAME?</v>
      </c>
    </row>
    <row r="4142" spans="1:1" x14ac:dyDescent="0.25">
      <c r="A4142" t="s">
        <v>1351</v>
      </c>
    </row>
    <row r="4143" spans="1:1" x14ac:dyDescent="0.25">
      <c r="A4143" t="s">
        <v>1352</v>
      </c>
    </row>
    <row r="4144" spans="1:1" x14ac:dyDescent="0.25">
      <c r="A4144" t="s">
        <v>1243</v>
      </c>
    </row>
    <row r="4145" spans="1:1" x14ac:dyDescent="0.25">
      <c r="A4145" t="s">
        <v>55</v>
      </c>
    </row>
    <row r="4146" spans="1:1" x14ac:dyDescent="0.25">
      <c r="A4146" t="s">
        <v>56</v>
      </c>
    </row>
    <row r="4147" spans="1:1" x14ac:dyDescent="0.25">
      <c r="A4147" t="s">
        <v>44</v>
      </c>
    </row>
    <row r="4148" spans="1:1" x14ac:dyDescent="0.25">
      <c r="A4148" t="s">
        <v>57</v>
      </c>
    </row>
    <row r="4149" spans="1:1" x14ac:dyDescent="0.25">
      <c r="A4149" t="s">
        <v>77</v>
      </c>
    </row>
    <row r="4150" spans="1:1" x14ac:dyDescent="0.25">
      <c r="A4150" t="s">
        <v>47</v>
      </c>
    </row>
    <row r="4151" spans="1:1" x14ac:dyDescent="0.25">
      <c r="A4151" t="s">
        <v>1332</v>
      </c>
    </row>
    <row r="4152" spans="1:1" x14ac:dyDescent="0.25">
      <c r="A4152" t="s">
        <v>1353</v>
      </c>
    </row>
    <row r="4153" spans="1:1" x14ac:dyDescent="0.25">
      <c r="A4153" t="s">
        <v>1354</v>
      </c>
    </row>
    <row r="4154" spans="1:1" x14ac:dyDescent="0.25">
      <c r="A4154" t="s">
        <v>1355</v>
      </c>
    </row>
    <row r="4155" spans="1:1" x14ac:dyDescent="0.25">
      <c r="A4155" t="s">
        <v>17</v>
      </c>
    </row>
    <row r="4156" spans="1:1" x14ac:dyDescent="0.25">
      <c r="A4156" t="s">
        <v>116</v>
      </c>
    </row>
    <row r="4157" spans="1:1" x14ac:dyDescent="0.25">
      <c r="A4157" t="e">
        <f>- Freguesia: Mancelos</f>
        <v>#NAME?</v>
      </c>
    </row>
    <row r="4158" spans="1:1" x14ac:dyDescent="0.25">
      <c r="A4158" t="e">
        <f>- Concelho: Amarante</f>
        <v>#NAME?</v>
      </c>
    </row>
    <row r="4159" spans="1:1" x14ac:dyDescent="0.25">
      <c r="A4159" t="e">
        <f>- Distrito: Porto</f>
        <v>#NAME?</v>
      </c>
    </row>
    <row r="4160" spans="1:1" x14ac:dyDescent="0.25">
      <c r="A4160" t="s">
        <v>1356</v>
      </c>
    </row>
    <row r="4161" spans="1:1" x14ac:dyDescent="0.25">
      <c r="A4161" t="s">
        <v>1357</v>
      </c>
    </row>
    <row r="4162" spans="1:1" x14ac:dyDescent="0.25">
      <c r="A4162" t="s">
        <v>1040</v>
      </c>
    </row>
    <row r="4163" spans="1:1" x14ac:dyDescent="0.25">
      <c r="A4163" t="s">
        <v>279</v>
      </c>
    </row>
    <row r="4164" spans="1:1" x14ac:dyDescent="0.25">
      <c r="A4164" t="s">
        <v>280</v>
      </c>
    </row>
    <row r="4165" spans="1:1" x14ac:dyDescent="0.25">
      <c r="A4165" t="s">
        <v>44</v>
      </c>
    </row>
    <row r="4166" spans="1:1" x14ac:dyDescent="0.25">
      <c r="A4166" t="s">
        <v>45</v>
      </c>
    </row>
    <row r="4167" spans="1:1" x14ac:dyDescent="0.25">
      <c r="A4167" t="s">
        <v>167</v>
      </c>
    </row>
    <row r="4168" spans="1:1" x14ac:dyDescent="0.25">
      <c r="A4168" t="s">
        <v>47</v>
      </c>
    </row>
    <row r="4169" spans="1:1" x14ac:dyDescent="0.25">
      <c r="A4169" t="s">
        <v>1358</v>
      </c>
    </row>
    <row r="4170" spans="1:1" x14ac:dyDescent="0.25">
      <c r="A4170" t="s">
        <v>1359</v>
      </c>
    </row>
    <row r="4171" spans="1:1" x14ac:dyDescent="0.25">
      <c r="A4171" t="s">
        <v>1360</v>
      </c>
    </row>
    <row r="4172" spans="1:1" x14ac:dyDescent="0.25">
      <c r="A4172" t="s">
        <v>69</v>
      </c>
    </row>
    <row r="4173" spans="1:1" x14ac:dyDescent="0.25">
      <c r="A4173" t="s">
        <v>17</v>
      </c>
    </row>
    <row r="4174" spans="1:1" x14ac:dyDescent="0.25">
      <c r="A4174" t="s">
        <v>116</v>
      </c>
    </row>
    <row r="4175" spans="1:1" x14ac:dyDescent="0.25">
      <c r="A4175" t="e">
        <f>- Freguesia: Soalhães</f>
        <v>#NAME?</v>
      </c>
    </row>
    <row r="4176" spans="1:1" x14ac:dyDescent="0.25">
      <c r="A4176" t="e">
        <f>- Concelho: Marco de Canaveses</f>
        <v>#NAME?</v>
      </c>
    </row>
    <row r="4177" spans="1:1" x14ac:dyDescent="0.25">
      <c r="A4177" t="e">
        <f>- Distrito: Porto</f>
        <v>#NAME?</v>
      </c>
    </row>
    <row r="4178" spans="1:1" x14ac:dyDescent="0.25">
      <c r="A4178" t="s">
        <v>1361</v>
      </c>
    </row>
    <row r="4179" spans="1:1" x14ac:dyDescent="0.25">
      <c r="A4179" t="s">
        <v>1362</v>
      </c>
    </row>
    <row r="4180" spans="1:1" x14ac:dyDescent="0.25">
      <c r="A4180" t="s">
        <v>500</v>
      </c>
    </row>
    <row r="4181" spans="1:1" x14ac:dyDescent="0.25">
      <c r="A4181" t="s">
        <v>55</v>
      </c>
    </row>
    <row r="4182" spans="1:1" x14ac:dyDescent="0.25">
      <c r="A4182" t="s">
        <v>56</v>
      </c>
    </row>
    <row r="4183" spans="1:1" x14ac:dyDescent="0.25">
      <c r="A4183" t="s">
        <v>44</v>
      </c>
    </row>
    <row r="4184" spans="1:1" x14ac:dyDescent="0.25">
      <c r="A4184" t="s">
        <v>57</v>
      </c>
    </row>
    <row r="4185" spans="1:1" x14ac:dyDescent="0.25">
      <c r="A4185" t="s">
        <v>77</v>
      </c>
    </row>
    <row r="4186" spans="1:1" x14ac:dyDescent="0.25">
      <c r="A4186" t="s">
        <v>47</v>
      </c>
    </row>
    <row r="4187" spans="1:1" x14ac:dyDescent="0.25">
      <c r="A4187" t="s">
        <v>1332</v>
      </c>
    </row>
    <row r="4188" spans="1:1" x14ac:dyDescent="0.25">
      <c r="A4188" t="s">
        <v>1363</v>
      </c>
    </row>
    <row r="4189" spans="1:1" x14ac:dyDescent="0.25">
      <c r="A4189" t="s">
        <v>1364</v>
      </c>
    </row>
    <row r="4190" spans="1:1" x14ac:dyDescent="0.25">
      <c r="A4190" t="s">
        <v>69</v>
      </c>
    </row>
    <row r="4191" spans="1:1" x14ac:dyDescent="0.25">
      <c r="A4191" t="s">
        <v>17</v>
      </c>
    </row>
    <row r="4192" spans="1:1" x14ac:dyDescent="0.25">
      <c r="A4192" t="e">
        <f>- Lugar: Fojo</f>
        <v>#NAME?</v>
      </c>
    </row>
    <row r="4193" spans="1:1" x14ac:dyDescent="0.25">
      <c r="A4193" t="e">
        <f>- Freguesia: Soalhães</f>
        <v>#NAME?</v>
      </c>
    </row>
    <row r="4194" spans="1:1" x14ac:dyDescent="0.25">
      <c r="A4194" t="e">
        <f>- Concelho: Marco de Canaveses</f>
        <v>#NAME?</v>
      </c>
    </row>
    <row r="4195" spans="1:1" x14ac:dyDescent="0.25">
      <c r="A4195" t="e">
        <f>- Distrito: Porto</f>
        <v>#NAME?</v>
      </c>
    </row>
    <row r="4196" spans="1:1" x14ac:dyDescent="0.25">
      <c r="A4196" t="s">
        <v>1365</v>
      </c>
    </row>
    <row r="4197" spans="1:1" x14ac:dyDescent="0.25">
      <c r="A4197" t="s">
        <v>1366</v>
      </c>
    </row>
    <row r="4198" spans="1:1" x14ac:dyDescent="0.25">
      <c r="A4198" t="s">
        <v>125</v>
      </c>
    </row>
    <row r="4199" spans="1:1" x14ac:dyDescent="0.25">
      <c r="A4199" t="s">
        <v>55</v>
      </c>
    </row>
    <row r="4200" spans="1:1" x14ac:dyDescent="0.25">
      <c r="A4200" t="s">
        <v>56</v>
      </c>
    </row>
    <row r="4201" spans="1:1" x14ac:dyDescent="0.25">
      <c r="A4201" t="s">
        <v>44</v>
      </c>
    </row>
    <row r="4202" spans="1:1" x14ac:dyDescent="0.25">
      <c r="A4202" t="s">
        <v>57</v>
      </c>
    </row>
    <row r="4203" spans="1:1" x14ac:dyDescent="0.25">
      <c r="A4203" t="s">
        <v>77</v>
      </c>
    </row>
    <row r="4204" spans="1:1" x14ac:dyDescent="0.25">
      <c r="A4204" t="s">
        <v>47</v>
      </c>
    </row>
    <row r="4205" spans="1:1" x14ac:dyDescent="0.25">
      <c r="A4205" t="s">
        <v>1332</v>
      </c>
    </row>
    <row r="4206" spans="1:1" x14ac:dyDescent="0.25">
      <c r="A4206" t="s">
        <v>1367</v>
      </c>
    </row>
    <row r="4207" spans="1:1" x14ac:dyDescent="0.25">
      <c r="A4207" t="s">
        <v>1368</v>
      </c>
    </row>
    <row r="4208" spans="1:1" x14ac:dyDescent="0.25">
      <c r="A4208" t="s">
        <v>69</v>
      </c>
    </row>
    <row r="4209" spans="1:1" x14ac:dyDescent="0.25">
      <c r="A4209" t="s">
        <v>17</v>
      </c>
    </row>
    <row r="4210" spans="1:1" x14ac:dyDescent="0.25">
      <c r="A4210" t="e">
        <f>- Lugar: Lugar do Poço</f>
        <v>#NAME?</v>
      </c>
    </row>
    <row r="4211" spans="1:1" x14ac:dyDescent="0.25">
      <c r="A4211" t="e">
        <f>- Freguesia: Soalhães</f>
        <v>#NAME?</v>
      </c>
    </row>
    <row r="4212" spans="1:1" x14ac:dyDescent="0.25">
      <c r="A4212" t="e">
        <f>- Concelho: Marco de Canaveses</f>
        <v>#NAME?</v>
      </c>
    </row>
    <row r="4213" spans="1:1" x14ac:dyDescent="0.25">
      <c r="A4213" t="e">
        <f>- Distrito: Porto</f>
        <v>#NAME?</v>
      </c>
    </row>
    <row r="4214" spans="1:1" x14ac:dyDescent="0.25">
      <c r="A4214" t="s">
        <v>70</v>
      </c>
    </row>
    <row r="4215" spans="1:1" x14ac:dyDescent="0.25">
      <c r="A4215" t="s">
        <v>71</v>
      </c>
    </row>
    <row r="4216" spans="1:1" x14ac:dyDescent="0.25">
      <c r="A4216" t="s">
        <v>72</v>
      </c>
    </row>
    <row r="4217" spans="1:1" x14ac:dyDescent="0.25">
      <c r="A4217" t="s">
        <v>84</v>
      </c>
    </row>
    <row r="4218" spans="1:1" x14ac:dyDescent="0.25">
      <c r="A4218" t="s">
        <v>85</v>
      </c>
    </row>
    <row r="4219" spans="1:1" x14ac:dyDescent="0.25">
      <c r="A4219" t="s">
        <v>44</v>
      </c>
    </row>
    <row r="4220" spans="1:1" x14ac:dyDescent="0.25">
      <c r="A4220" t="s">
        <v>66</v>
      </c>
    </row>
    <row r="4221" spans="1:1" x14ac:dyDescent="0.25">
      <c r="A4221" t="s">
        <v>77</v>
      </c>
    </row>
    <row r="4222" spans="1:1" x14ac:dyDescent="0.25">
      <c r="A4222" t="s">
        <v>47</v>
      </c>
    </row>
    <row r="4223" spans="1:1" x14ac:dyDescent="0.25">
      <c r="A4223" t="s">
        <v>1369</v>
      </c>
    </row>
    <row r="4224" spans="1:1" x14ac:dyDescent="0.25">
      <c r="A4224" t="s">
        <v>1370</v>
      </c>
    </row>
    <row r="4225" spans="1:1" x14ac:dyDescent="0.25">
      <c r="A4225" t="s">
        <v>1371</v>
      </c>
    </row>
    <row r="4226" spans="1:1" x14ac:dyDescent="0.25">
      <c r="A4226" t="s">
        <v>69</v>
      </c>
    </row>
    <row r="4227" spans="1:1" x14ac:dyDescent="0.25">
      <c r="A4227" t="s">
        <v>17</v>
      </c>
    </row>
    <row r="4228" spans="1:1" x14ac:dyDescent="0.25">
      <c r="A4228" t="e">
        <f>- Lugar: Mirás</f>
        <v>#NAME?</v>
      </c>
    </row>
    <row r="4229" spans="1:1" x14ac:dyDescent="0.25">
      <c r="A4229" t="e">
        <f>- Freguesia: Soalhães</f>
        <v>#NAME?</v>
      </c>
    </row>
    <row r="4230" spans="1:1" x14ac:dyDescent="0.25">
      <c r="A4230" t="e">
        <f>- Concelho: Marco de Canaveses</f>
        <v>#NAME?</v>
      </c>
    </row>
    <row r="4231" spans="1:1" x14ac:dyDescent="0.25">
      <c r="A4231" t="e">
        <f>- Distrito: Porto</f>
        <v>#NAME?</v>
      </c>
    </row>
    <row r="4232" spans="1:1" x14ac:dyDescent="0.25">
      <c r="A4232" t="s">
        <v>1372</v>
      </c>
    </row>
    <row r="4233" spans="1:1" x14ac:dyDescent="0.25">
      <c r="A4233" t="s">
        <v>1373</v>
      </c>
    </row>
    <row r="4234" spans="1:1" x14ac:dyDescent="0.25">
      <c r="A4234" t="s">
        <v>1374</v>
      </c>
    </row>
    <row r="4235" spans="1:1" x14ac:dyDescent="0.25">
      <c r="A4235" t="s">
        <v>112</v>
      </c>
    </row>
    <row r="4236" spans="1:1" x14ac:dyDescent="0.25">
      <c r="A4236" t="s">
        <v>120</v>
      </c>
    </row>
    <row r="4237" spans="1:1" x14ac:dyDescent="0.25">
      <c r="A4237" t="s">
        <v>44</v>
      </c>
    </row>
    <row r="4238" spans="1:1" x14ac:dyDescent="0.25">
      <c r="A4238" t="s">
        <v>57</v>
      </c>
    </row>
    <row r="4239" spans="1:1" x14ac:dyDescent="0.25">
      <c r="A4239" t="s">
        <v>77</v>
      </c>
    </row>
    <row r="4240" spans="1:1" x14ac:dyDescent="0.25">
      <c r="A4240" t="s">
        <v>47</v>
      </c>
    </row>
    <row r="4241" spans="1:1" x14ac:dyDescent="0.25">
      <c r="A4241" t="s">
        <v>1375</v>
      </c>
    </row>
    <row r="4242" spans="1:1" x14ac:dyDescent="0.25">
      <c r="A4242" t="s">
        <v>1376</v>
      </c>
    </row>
    <row r="4243" spans="1:1" x14ac:dyDescent="0.25">
      <c r="A4243" t="s">
        <v>1377</v>
      </c>
    </row>
    <row r="4244" spans="1:1" x14ac:dyDescent="0.25">
      <c r="A4244" t="s">
        <v>69</v>
      </c>
    </row>
    <row r="4245" spans="1:1" x14ac:dyDescent="0.25">
      <c r="A4245" t="s">
        <v>17</v>
      </c>
    </row>
    <row r="4246" spans="1:1" x14ac:dyDescent="0.25">
      <c r="A4246" t="e">
        <f>- Lugar: Lavra</f>
        <v>#NAME?</v>
      </c>
    </row>
    <row r="4247" spans="1:1" x14ac:dyDescent="0.25">
      <c r="A4247" t="e">
        <f>- Freguesia: Soalhães</f>
        <v>#NAME?</v>
      </c>
    </row>
    <row r="4248" spans="1:1" x14ac:dyDescent="0.25">
      <c r="A4248" t="e">
        <f>- Concelho: Marco de Canaveses</f>
        <v>#NAME?</v>
      </c>
    </row>
    <row r="4249" spans="1:1" x14ac:dyDescent="0.25">
      <c r="A4249" t="e">
        <f>- Distrito: Porto</f>
        <v>#NAME?</v>
      </c>
    </row>
    <row r="4250" spans="1:1" x14ac:dyDescent="0.25">
      <c r="A4250" t="s">
        <v>1378</v>
      </c>
    </row>
    <row r="4251" spans="1:1" x14ac:dyDescent="0.25">
      <c r="A4251" t="s">
        <v>1379</v>
      </c>
    </row>
    <row r="4252" spans="1:1" x14ac:dyDescent="0.25">
      <c r="A4252" t="s">
        <v>500</v>
      </c>
    </row>
    <row r="4253" spans="1:1" x14ac:dyDescent="0.25">
      <c r="A4253" t="s">
        <v>55</v>
      </c>
    </row>
    <row r="4254" spans="1:1" x14ac:dyDescent="0.25">
      <c r="A4254" t="s">
        <v>73</v>
      </c>
    </row>
    <row r="4255" spans="1:1" x14ac:dyDescent="0.25">
      <c r="A4255" t="s">
        <v>44</v>
      </c>
    </row>
    <row r="4256" spans="1:1" x14ac:dyDescent="0.25">
      <c r="A4256" t="s">
        <v>222</v>
      </c>
    </row>
    <row r="4257" spans="1:1" x14ac:dyDescent="0.25">
      <c r="A4257" t="s">
        <v>77</v>
      </c>
    </row>
    <row r="4258" spans="1:1" x14ac:dyDescent="0.25">
      <c r="A4258" t="s">
        <v>47</v>
      </c>
    </row>
    <row r="4259" spans="1:1" x14ac:dyDescent="0.25">
      <c r="A4259" t="s">
        <v>1380</v>
      </c>
    </row>
    <row r="4260" spans="1:1" x14ac:dyDescent="0.25">
      <c r="A4260" t="s">
        <v>1381</v>
      </c>
    </row>
    <row r="4261" spans="1:1" x14ac:dyDescent="0.25">
      <c r="A4261" t="s">
        <v>1382</v>
      </c>
    </row>
    <row r="4262" spans="1:1" x14ac:dyDescent="0.25">
      <c r="A4262" t="s">
        <v>69</v>
      </c>
    </row>
    <row r="4263" spans="1:1" x14ac:dyDescent="0.25">
      <c r="A4263" t="s">
        <v>17</v>
      </c>
    </row>
    <row r="4264" spans="1:1" x14ac:dyDescent="0.25">
      <c r="A4264" t="e">
        <f>- Lugar: Pinhão</f>
        <v>#NAME?</v>
      </c>
    </row>
    <row r="4265" spans="1:1" x14ac:dyDescent="0.25">
      <c r="A4265" t="e">
        <f>- Freguesia: Soalhães</f>
        <v>#NAME?</v>
      </c>
    </row>
    <row r="4266" spans="1:1" x14ac:dyDescent="0.25">
      <c r="A4266" t="e">
        <f>- Concelho: Marco de Canaveses</f>
        <v>#NAME?</v>
      </c>
    </row>
    <row r="4267" spans="1:1" x14ac:dyDescent="0.25">
      <c r="A4267" t="e">
        <f>- Distrito: Porto</f>
        <v>#NAME?</v>
      </c>
    </row>
    <row r="4268" spans="1:1" x14ac:dyDescent="0.25">
      <c r="A4268" t="s">
        <v>1383</v>
      </c>
    </row>
    <row r="4269" spans="1:1" x14ac:dyDescent="0.25">
      <c r="A4269" t="s">
        <v>1384</v>
      </c>
    </row>
    <row r="4270" spans="1:1" x14ac:dyDescent="0.25">
      <c r="A4270" t="s">
        <v>1205</v>
      </c>
    </row>
    <row r="4271" spans="1:1" x14ac:dyDescent="0.25">
      <c r="A4271" t="s">
        <v>55</v>
      </c>
    </row>
    <row r="4272" spans="1:1" x14ac:dyDescent="0.25">
      <c r="A4272" t="s">
        <v>73</v>
      </c>
    </row>
    <row r="4273" spans="1:1" x14ac:dyDescent="0.25">
      <c r="A4273" t="s">
        <v>44</v>
      </c>
    </row>
    <row r="4274" spans="1:1" x14ac:dyDescent="0.25">
      <c r="A4274" t="s">
        <v>222</v>
      </c>
    </row>
    <row r="4275" spans="1:1" x14ac:dyDescent="0.25">
      <c r="A4275" t="s">
        <v>77</v>
      </c>
    </row>
    <row r="4276" spans="1:1" x14ac:dyDescent="0.25">
      <c r="A4276" t="s">
        <v>47</v>
      </c>
    </row>
    <row r="4277" spans="1:1" x14ac:dyDescent="0.25">
      <c r="A4277" t="s">
        <v>1380</v>
      </c>
    </row>
    <row r="4278" spans="1:1" x14ac:dyDescent="0.25">
      <c r="A4278" t="s">
        <v>1385</v>
      </c>
    </row>
    <row r="4279" spans="1:1" x14ac:dyDescent="0.25">
      <c r="A4279" t="s">
        <v>1386</v>
      </c>
    </row>
    <row r="4280" spans="1:1" x14ac:dyDescent="0.25">
      <c r="A4280" t="s">
        <v>69</v>
      </c>
    </row>
    <row r="4281" spans="1:1" x14ac:dyDescent="0.25">
      <c r="A4281" t="s">
        <v>17</v>
      </c>
    </row>
    <row r="4282" spans="1:1" x14ac:dyDescent="0.25">
      <c r="A4282" t="s">
        <v>116</v>
      </c>
    </row>
    <row r="4283" spans="1:1" x14ac:dyDescent="0.25">
      <c r="A4283" t="e">
        <f>- Freguesia: Soalhães</f>
        <v>#NAME?</v>
      </c>
    </row>
    <row r="4284" spans="1:1" x14ac:dyDescent="0.25">
      <c r="A4284" t="e">
        <f>- Concelho: Marco de Canaveses</f>
        <v>#NAME?</v>
      </c>
    </row>
    <row r="4285" spans="1:1" x14ac:dyDescent="0.25">
      <c r="A4285" t="e">
        <f>- Distrito: Porto</f>
        <v>#NAME?</v>
      </c>
    </row>
    <row r="4286" spans="1:1" x14ac:dyDescent="0.25">
      <c r="A4286" t="s">
        <v>70</v>
      </c>
    </row>
    <row r="4287" spans="1:1" x14ac:dyDescent="0.25">
      <c r="A4287" t="s">
        <v>71</v>
      </c>
    </row>
    <row r="4288" spans="1:1" x14ac:dyDescent="0.25">
      <c r="A4288" t="s">
        <v>72</v>
      </c>
    </row>
    <row r="4289" spans="1:1" x14ac:dyDescent="0.25">
      <c r="A4289" t="s">
        <v>55</v>
      </c>
    </row>
    <row r="4290" spans="1:1" x14ac:dyDescent="0.25">
      <c r="A4290" t="s">
        <v>73</v>
      </c>
    </row>
    <row r="4291" spans="1:1" x14ac:dyDescent="0.25">
      <c r="A4291" t="s">
        <v>44</v>
      </c>
    </row>
    <row r="4292" spans="1:1" x14ac:dyDescent="0.25">
      <c r="A4292" t="s">
        <v>222</v>
      </c>
    </row>
    <row r="4293" spans="1:1" x14ac:dyDescent="0.25">
      <c r="A4293" t="s">
        <v>77</v>
      </c>
    </row>
    <row r="4294" spans="1:1" x14ac:dyDescent="0.25">
      <c r="A4294" t="s">
        <v>47</v>
      </c>
    </row>
    <row r="4295" spans="1:1" x14ac:dyDescent="0.25">
      <c r="A4295" t="s">
        <v>1380</v>
      </c>
    </row>
    <row r="4296" spans="1:1" x14ac:dyDescent="0.25">
      <c r="A4296" t="s">
        <v>1387</v>
      </c>
    </row>
    <row r="4297" spans="1:1" x14ac:dyDescent="0.25">
      <c r="A4297" t="s">
        <v>1388</v>
      </c>
    </row>
    <row r="4298" spans="1:1" x14ac:dyDescent="0.25">
      <c r="A4298" t="s">
        <v>69</v>
      </c>
    </row>
    <row r="4299" spans="1:1" x14ac:dyDescent="0.25">
      <c r="A4299" t="s">
        <v>17</v>
      </c>
    </row>
    <row r="4300" spans="1:1" x14ac:dyDescent="0.25">
      <c r="A4300" t="s">
        <v>116</v>
      </c>
    </row>
    <row r="4301" spans="1:1" x14ac:dyDescent="0.25">
      <c r="A4301" t="e">
        <f>- Freguesia: Soalhães</f>
        <v>#NAME?</v>
      </c>
    </row>
    <row r="4302" spans="1:1" x14ac:dyDescent="0.25">
      <c r="A4302" t="e">
        <f>- Concelho: Marco de Canaveses</f>
        <v>#NAME?</v>
      </c>
    </row>
    <row r="4303" spans="1:1" x14ac:dyDescent="0.25">
      <c r="A4303" t="e">
        <f>- Distrito: Porto</f>
        <v>#NAME?</v>
      </c>
    </row>
    <row r="4304" spans="1:1" x14ac:dyDescent="0.25">
      <c r="A4304" t="s">
        <v>1389</v>
      </c>
    </row>
    <row r="4305" spans="1:1" x14ac:dyDescent="0.25">
      <c r="A4305" t="s">
        <v>1390</v>
      </c>
    </row>
    <row r="4306" spans="1:1" x14ac:dyDescent="0.25">
      <c r="A4306" t="s">
        <v>1314</v>
      </c>
    </row>
    <row r="4307" spans="1:1" x14ac:dyDescent="0.25">
      <c r="A4307" t="s">
        <v>55</v>
      </c>
    </row>
    <row r="4308" spans="1:1" x14ac:dyDescent="0.25">
      <c r="A4308" t="s">
        <v>73</v>
      </c>
    </row>
    <row r="4309" spans="1:1" x14ac:dyDescent="0.25">
      <c r="A4309" t="s">
        <v>44</v>
      </c>
    </row>
    <row r="4310" spans="1:1" x14ac:dyDescent="0.25">
      <c r="A4310" t="s">
        <v>222</v>
      </c>
    </row>
    <row r="4311" spans="1:1" x14ac:dyDescent="0.25">
      <c r="A4311" t="s">
        <v>77</v>
      </c>
    </row>
    <row r="4312" spans="1:1" x14ac:dyDescent="0.25">
      <c r="A4312" t="s">
        <v>47</v>
      </c>
    </row>
    <row r="4313" spans="1:1" x14ac:dyDescent="0.25">
      <c r="A4313" t="s">
        <v>1380</v>
      </c>
    </row>
    <row r="4314" spans="1:1" x14ac:dyDescent="0.25">
      <c r="A4314" t="s">
        <v>1391</v>
      </c>
    </row>
    <row r="4315" spans="1:1" x14ac:dyDescent="0.25">
      <c r="A4315" t="s">
        <v>1392</v>
      </c>
    </row>
    <row r="4316" spans="1:1" x14ac:dyDescent="0.25">
      <c r="A4316" t="s">
        <v>1393</v>
      </c>
    </row>
    <row r="4317" spans="1:1" x14ac:dyDescent="0.25">
      <c r="A4317" t="s">
        <v>17</v>
      </c>
    </row>
    <row r="4318" spans="1:1" x14ac:dyDescent="0.25">
      <c r="A4318" t="s">
        <v>116</v>
      </c>
    </row>
    <row r="4319" spans="1:1" x14ac:dyDescent="0.25">
      <c r="A4319" t="e">
        <f>- Freguesia: Soalhães</f>
        <v>#NAME?</v>
      </c>
    </row>
    <row r="4320" spans="1:1" x14ac:dyDescent="0.25">
      <c r="A4320" t="e">
        <f>- Concelho: Marco de Canaveses</f>
        <v>#NAME?</v>
      </c>
    </row>
    <row r="4321" spans="1:1" x14ac:dyDescent="0.25">
      <c r="A4321" t="e">
        <f>- Distrito: Porto</f>
        <v>#NAME?</v>
      </c>
    </row>
    <row r="4322" spans="1:1" x14ac:dyDescent="0.25">
      <c r="A4322" t="s">
        <v>1394</v>
      </c>
    </row>
    <row r="4323" spans="1:1" x14ac:dyDescent="0.25">
      <c r="A4323" t="s">
        <v>1395</v>
      </c>
    </row>
    <row r="4324" spans="1:1" x14ac:dyDescent="0.25">
      <c r="A4324" t="s">
        <v>1396</v>
      </c>
    </row>
    <row r="4325" spans="1:1" x14ac:dyDescent="0.25">
      <c r="A4325" t="s">
        <v>55</v>
      </c>
    </row>
    <row r="4326" spans="1:1" x14ac:dyDescent="0.25">
      <c r="A4326" t="s">
        <v>73</v>
      </c>
    </row>
    <row r="4327" spans="1:1" x14ac:dyDescent="0.25">
      <c r="A4327" t="s">
        <v>44</v>
      </c>
    </row>
    <row r="4328" spans="1:1" x14ac:dyDescent="0.25">
      <c r="A4328" t="s">
        <v>57</v>
      </c>
    </row>
    <row r="4329" spans="1:1" x14ac:dyDescent="0.25">
      <c r="A4329" t="s">
        <v>77</v>
      </c>
    </row>
    <row r="4330" spans="1:1" x14ac:dyDescent="0.25">
      <c r="A4330" t="s">
        <v>47</v>
      </c>
    </row>
    <row r="4331" spans="1:1" x14ac:dyDescent="0.25">
      <c r="A4331" t="s">
        <v>1380</v>
      </c>
    </row>
    <row r="4332" spans="1:1" x14ac:dyDescent="0.25">
      <c r="A4332" t="s">
        <v>1397</v>
      </c>
    </row>
    <row r="4333" spans="1:1" x14ac:dyDescent="0.25">
      <c r="A4333" t="s">
        <v>1398</v>
      </c>
    </row>
    <row r="4334" spans="1:1" x14ac:dyDescent="0.25">
      <c r="A4334" t="s">
        <v>69</v>
      </c>
    </row>
    <row r="4335" spans="1:1" x14ac:dyDescent="0.25">
      <c r="A4335" t="s">
        <v>17</v>
      </c>
    </row>
    <row r="4336" spans="1:1" x14ac:dyDescent="0.25">
      <c r="A4336" t="e">
        <f>- Lugar: Eido</f>
        <v>#NAME?</v>
      </c>
    </row>
    <row r="4337" spans="1:1" x14ac:dyDescent="0.25">
      <c r="A4337" t="e">
        <f>- Freguesia: Soalhães</f>
        <v>#NAME?</v>
      </c>
    </row>
    <row r="4338" spans="1:1" x14ac:dyDescent="0.25">
      <c r="A4338" t="e">
        <f>- Concelho: Marco de Canaveses</f>
        <v>#NAME?</v>
      </c>
    </row>
    <row r="4339" spans="1:1" x14ac:dyDescent="0.25">
      <c r="A4339" t="e">
        <f>- Distrito: Porto</f>
        <v>#NAME?</v>
      </c>
    </row>
    <row r="4340" spans="1:1" x14ac:dyDescent="0.25">
      <c r="A4340" t="s">
        <v>1399</v>
      </c>
    </row>
    <row r="4341" spans="1:1" x14ac:dyDescent="0.25">
      <c r="A4341" t="s">
        <v>1400</v>
      </c>
    </row>
    <row r="4342" spans="1:1" x14ac:dyDescent="0.25">
      <c r="A4342" t="s">
        <v>54</v>
      </c>
    </row>
    <row r="4343" spans="1:1" x14ac:dyDescent="0.25">
      <c r="A4343" t="s">
        <v>55</v>
      </c>
    </row>
    <row r="4344" spans="1:1" x14ac:dyDescent="0.25">
      <c r="A4344" t="s">
        <v>56</v>
      </c>
    </row>
    <row r="4345" spans="1:1" x14ac:dyDescent="0.25">
      <c r="A4345" t="s">
        <v>44</v>
      </c>
    </row>
    <row r="4346" spans="1:1" x14ac:dyDescent="0.25">
      <c r="A4346" t="s">
        <v>57</v>
      </c>
    </row>
    <row r="4347" spans="1:1" x14ac:dyDescent="0.25">
      <c r="A4347" t="s">
        <v>77</v>
      </c>
    </row>
    <row r="4348" spans="1:1" x14ac:dyDescent="0.25">
      <c r="A4348" t="s">
        <v>47</v>
      </c>
    </row>
    <row r="4349" spans="1:1" x14ac:dyDescent="0.25">
      <c r="A4349" t="s">
        <v>1332</v>
      </c>
    </row>
    <row r="4350" spans="1:1" x14ac:dyDescent="0.25">
      <c r="A4350" t="s">
        <v>1401</v>
      </c>
    </row>
    <row r="4351" spans="1:1" x14ac:dyDescent="0.25">
      <c r="A4351" t="s">
        <v>1402</v>
      </c>
    </row>
    <row r="4352" spans="1:1" x14ac:dyDescent="0.25">
      <c r="A4352" t="s">
        <v>69</v>
      </c>
    </row>
    <row r="4353" spans="1:1" x14ac:dyDescent="0.25">
      <c r="A4353" t="s">
        <v>17</v>
      </c>
    </row>
    <row r="4354" spans="1:1" x14ac:dyDescent="0.25">
      <c r="A4354" t="s">
        <v>116</v>
      </c>
    </row>
    <row r="4355" spans="1:1" x14ac:dyDescent="0.25">
      <c r="A4355" t="e">
        <f>- Freguesia: Freixo</f>
        <v>#NAME?</v>
      </c>
    </row>
    <row r="4356" spans="1:1" x14ac:dyDescent="0.25">
      <c r="A4356" t="e">
        <f>- Concelho: Marco de Canaveses</f>
        <v>#NAME?</v>
      </c>
    </row>
    <row r="4357" spans="1:1" x14ac:dyDescent="0.25">
      <c r="A4357" t="e">
        <f>- Distrito: Porto</f>
        <v>#NAME?</v>
      </c>
    </row>
    <row r="4358" spans="1:1" x14ac:dyDescent="0.25">
      <c r="A4358" t="s">
        <v>1403</v>
      </c>
    </row>
    <row r="4359" spans="1:1" x14ac:dyDescent="0.25">
      <c r="A4359" t="s">
        <v>1404</v>
      </c>
    </row>
    <row r="4360" spans="1:1" x14ac:dyDescent="0.25">
      <c r="A4360" t="s">
        <v>1405</v>
      </c>
    </row>
    <row r="4361" spans="1:1" x14ac:dyDescent="0.25">
      <c r="A4361" t="s">
        <v>55</v>
      </c>
    </row>
    <row r="4362" spans="1:1" x14ac:dyDescent="0.25">
      <c r="A4362" t="s">
        <v>56</v>
      </c>
    </row>
    <row r="4363" spans="1:1" x14ac:dyDescent="0.25">
      <c r="A4363" t="s">
        <v>44</v>
      </c>
    </row>
    <row r="4364" spans="1:1" x14ac:dyDescent="0.25">
      <c r="A4364" t="s">
        <v>57</v>
      </c>
    </row>
    <row r="4365" spans="1:1" x14ac:dyDescent="0.25">
      <c r="A4365" t="s">
        <v>77</v>
      </c>
    </row>
    <row r="4366" spans="1:1" x14ac:dyDescent="0.25">
      <c r="A4366" t="s">
        <v>47</v>
      </c>
    </row>
    <row r="4367" spans="1:1" x14ac:dyDescent="0.25">
      <c r="A4367" t="s">
        <v>1406</v>
      </c>
    </row>
    <row r="4368" spans="1:1" x14ac:dyDescent="0.25">
      <c r="A4368" t="s">
        <v>1407</v>
      </c>
    </row>
    <row r="4369" spans="1:1" x14ac:dyDescent="0.25">
      <c r="A4369" t="s">
        <v>1408</v>
      </c>
    </row>
    <row r="4370" spans="1:1" x14ac:dyDescent="0.25">
      <c r="A4370" t="s">
        <v>69</v>
      </c>
    </row>
    <row r="4371" spans="1:1" x14ac:dyDescent="0.25">
      <c r="A4371" t="s">
        <v>17</v>
      </c>
    </row>
    <row r="4372" spans="1:1" x14ac:dyDescent="0.25">
      <c r="A4372" t="e">
        <f>- Lugar: Penedo da Rabêla de Cima</f>
        <v>#NAME?</v>
      </c>
    </row>
    <row r="4373" spans="1:1" x14ac:dyDescent="0.25">
      <c r="A4373" t="e">
        <f>- Freguesia: Freixo</f>
        <v>#NAME?</v>
      </c>
    </row>
    <row r="4374" spans="1:1" x14ac:dyDescent="0.25">
      <c r="A4374" t="e">
        <f>- Concelho: Marco de Canaveses</f>
        <v>#NAME?</v>
      </c>
    </row>
    <row r="4375" spans="1:1" x14ac:dyDescent="0.25">
      <c r="A4375" t="e">
        <f>- Distrito: Porto</f>
        <v>#NAME?</v>
      </c>
    </row>
    <row r="4376" spans="1:1" x14ac:dyDescent="0.25">
      <c r="A4376" t="s">
        <v>1409</v>
      </c>
    </row>
    <row r="4377" spans="1:1" x14ac:dyDescent="0.25">
      <c r="A4377" t="s">
        <v>1410</v>
      </c>
    </row>
    <row r="4378" spans="1:1" x14ac:dyDescent="0.25">
      <c r="A4378" t="s">
        <v>1411</v>
      </c>
    </row>
    <row r="4379" spans="1:1" x14ac:dyDescent="0.25">
      <c r="A4379" t="s">
        <v>55</v>
      </c>
    </row>
    <row r="4380" spans="1:1" x14ac:dyDescent="0.25">
      <c r="A4380" t="s">
        <v>56</v>
      </c>
    </row>
    <row r="4381" spans="1:1" x14ac:dyDescent="0.25">
      <c r="A4381" t="s">
        <v>44</v>
      </c>
    </row>
    <row r="4382" spans="1:1" x14ac:dyDescent="0.25">
      <c r="A4382" t="s">
        <v>57</v>
      </c>
    </row>
    <row r="4383" spans="1:1" x14ac:dyDescent="0.25">
      <c r="A4383" t="s">
        <v>77</v>
      </c>
    </row>
    <row r="4384" spans="1:1" x14ac:dyDescent="0.25">
      <c r="A4384" t="s">
        <v>47</v>
      </c>
    </row>
    <row r="4385" spans="1:1" x14ac:dyDescent="0.25">
      <c r="A4385" t="s">
        <v>1412</v>
      </c>
    </row>
    <row r="4386" spans="1:1" x14ac:dyDescent="0.25">
      <c r="A4386" t="s">
        <v>1413</v>
      </c>
    </row>
    <row r="4387" spans="1:1" x14ac:dyDescent="0.25">
      <c r="A4387" t="s">
        <v>1414</v>
      </c>
    </row>
    <row r="4388" spans="1:1" x14ac:dyDescent="0.25">
      <c r="A4388" t="s">
        <v>69</v>
      </c>
    </row>
    <row r="4389" spans="1:1" x14ac:dyDescent="0.25">
      <c r="A4389" t="s">
        <v>17</v>
      </c>
    </row>
    <row r="4390" spans="1:1" x14ac:dyDescent="0.25">
      <c r="A4390" t="e">
        <f>- Lugar: Quintal da Venda</f>
        <v>#NAME?</v>
      </c>
    </row>
    <row r="4391" spans="1:1" x14ac:dyDescent="0.25">
      <c r="A4391" t="e">
        <f>- Freguesia: Freixo</f>
        <v>#NAME?</v>
      </c>
    </row>
    <row r="4392" spans="1:1" x14ac:dyDescent="0.25">
      <c r="A4392" t="e">
        <f>- Concelho: Marco de Canaveses</f>
        <v>#NAME?</v>
      </c>
    </row>
    <row r="4393" spans="1:1" x14ac:dyDescent="0.25">
      <c r="A4393" t="e">
        <f>- Distrito: Porto</f>
        <v>#NAME?</v>
      </c>
    </row>
    <row r="4394" spans="1:1" x14ac:dyDescent="0.25">
      <c r="A4394" t="s">
        <v>1415</v>
      </c>
    </row>
    <row r="4395" spans="1:1" x14ac:dyDescent="0.25">
      <c r="A4395" t="s">
        <v>1416</v>
      </c>
    </row>
    <row r="4396" spans="1:1" x14ac:dyDescent="0.25">
      <c r="A4396" t="s">
        <v>1145</v>
      </c>
    </row>
    <row r="4397" spans="1:1" x14ac:dyDescent="0.25">
      <c r="A4397" t="s">
        <v>216</v>
      </c>
    </row>
    <row r="4398" spans="1:1" x14ac:dyDescent="0.25">
      <c r="A4398" t="s">
        <v>120</v>
      </c>
    </row>
    <row r="4399" spans="1:1" x14ac:dyDescent="0.25">
      <c r="A4399" t="s">
        <v>44</v>
      </c>
    </row>
    <row r="4400" spans="1:1" x14ac:dyDescent="0.25">
      <c r="A4400" t="s">
        <v>45</v>
      </c>
    </row>
    <row r="4401" spans="1:1" x14ac:dyDescent="0.25">
      <c r="A4401" t="s">
        <v>113</v>
      </c>
    </row>
    <row r="4402" spans="1:1" x14ac:dyDescent="0.25">
      <c r="A4402" t="s">
        <v>47</v>
      </c>
    </row>
    <row r="4403" spans="1:1" x14ac:dyDescent="0.25">
      <c r="A4403" t="s">
        <v>1417</v>
      </c>
    </row>
    <row r="4404" spans="1:1" x14ac:dyDescent="0.25">
      <c r="A4404" t="s">
        <v>1418</v>
      </c>
    </row>
    <row r="4405" spans="1:1" x14ac:dyDescent="0.25">
      <c r="A4405" t="s">
        <v>1419</v>
      </c>
    </row>
    <row r="4406" spans="1:1" x14ac:dyDescent="0.25">
      <c r="A4406" t="s">
        <v>69</v>
      </c>
    </row>
    <row r="4407" spans="1:1" x14ac:dyDescent="0.25">
      <c r="A4407" t="s">
        <v>17</v>
      </c>
    </row>
    <row r="4408" spans="1:1" x14ac:dyDescent="0.25">
      <c r="A4408" t="s">
        <v>116</v>
      </c>
    </row>
    <row r="4409" spans="1:1" x14ac:dyDescent="0.25">
      <c r="A4409" t="e">
        <f>- Freguesia: Santo Isidoro</f>
        <v>#NAME?</v>
      </c>
    </row>
    <row r="4410" spans="1:1" x14ac:dyDescent="0.25">
      <c r="A4410" t="e">
        <f>- Concelho: Marco de Canaveses</f>
        <v>#NAME?</v>
      </c>
    </row>
    <row r="4411" spans="1:1" x14ac:dyDescent="0.25">
      <c r="A4411" t="e">
        <f>- Distrito: Porto</f>
        <v>#NAME?</v>
      </c>
    </row>
    <row r="4412" spans="1:1" x14ac:dyDescent="0.25">
      <c r="A4412" t="s">
        <v>70</v>
      </c>
    </row>
    <row r="4413" spans="1:1" x14ac:dyDescent="0.25">
      <c r="A4413" t="s">
        <v>71</v>
      </c>
    </row>
    <row r="4414" spans="1:1" x14ac:dyDescent="0.25">
      <c r="A4414" t="s">
        <v>72</v>
      </c>
    </row>
    <row r="4415" spans="1:1" x14ac:dyDescent="0.25">
      <c r="A4415" t="s">
        <v>55</v>
      </c>
    </row>
    <row r="4416" spans="1:1" x14ac:dyDescent="0.25">
      <c r="A4416" t="s">
        <v>73</v>
      </c>
    </row>
    <row r="4417" spans="1:1" x14ac:dyDescent="0.25">
      <c r="A4417" t="s">
        <v>44</v>
      </c>
    </row>
    <row r="4418" spans="1:1" x14ac:dyDescent="0.25">
      <c r="A4418" t="s">
        <v>57</v>
      </c>
    </row>
    <row r="4419" spans="1:1" x14ac:dyDescent="0.25">
      <c r="A4419" t="s">
        <v>77</v>
      </c>
    </row>
    <row r="4420" spans="1:1" x14ac:dyDescent="0.25">
      <c r="A4420" t="s">
        <v>47</v>
      </c>
    </row>
    <row r="4421" spans="1:1" x14ac:dyDescent="0.25">
      <c r="A4421" t="s">
        <v>1412</v>
      </c>
    </row>
    <row r="4422" spans="1:1" x14ac:dyDescent="0.25">
      <c r="A4422" t="s">
        <v>1420</v>
      </c>
    </row>
    <row r="4423" spans="1:1" x14ac:dyDescent="0.25">
      <c r="A4423" t="s">
        <v>1421</v>
      </c>
    </row>
    <row r="4424" spans="1:1" x14ac:dyDescent="0.25">
      <c r="A4424" t="s">
        <v>1422</v>
      </c>
    </row>
    <row r="4425" spans="1:1" x14ac:dyDescent="0.25">
      <c r="A4425" t="s">
        <v>17</v>
      </c>
    </row>
    <row r="4426" spans="1:1" x14ac:dyDescent="0.25">
      <c r="A4426" t="s">
        <v>116</v>
      </c>
    </row>
    <row r="4427" spans="1:1" x14ac:dyDescent="0.25">
      <c r="A4427" t="e">
        <f>- Freguesia: Freixo</f>
        <v>#NAME?</v>
      </c>
    </row>
    <row r="4428" spans="1:1" x14ac:dyDescent="0.25">
      <c r="A4428" t="e">
        <f>- Concelho: Marco de Canaveses</f>
        <v>#NAME?</v>
      </c>
    </row>
    <row r="4429" spans="1:1" x14ac:dyDescent="0.25">
      <c r="A4429" t="e">
        <f>- Distrito: Porto</f>
        <v>#NAME?</v>
      </c>
    </row>
    <row r="4430" spans="1:1" x14ac:dyDescent="0.25">
      <c r="A4430" t="s">
        <v>1423</v>
      </c>
    </row>
    <row r="4431" spans="1:1" x14ac:dyDescent="0.25">
      <c r="A4431" t="s">
        <v>1424</v>
      </c>
    </row>
    <row r="4432" spans="1:1" x14ac:dyDescent="0.25">
      <c r="A4432" t="s">
        <v>1145</v>
      </c>
    </row>
    <row r="4433" spans="1:1" x14ac:dyDescent="0.25">
      <c r="A4433" t="s">
        <v>1425</v>
      </c>
    </row>
    <row r="4434" spans="1:1" x14ac:dyDescent="0.25">
      <c r="A4434" t="s">
        <v>1426</v>
      </c>
    </row>
    <row r="4435" spans="1:1" x14ac:dyDescent="0.25">
      <c r="A4435" t="s">
        <v>44</v>
      </c>
    </row>
    <row r="4436" spans="1:1" x14ac:dyDescent="0.25">
      <c r="A4436" t="s">
        <v>243</v>
      </c>
    </row>
    <row r="4437" spans="1:1" x14ac:dyDescent="0.25">
      <c r="A4437" t="s">
        <v>113</v>
      </c>
    </row>
    <row r="4438" spans="1:1" x14ac:dyDescent="0.25">
      <c r="A4438" t="s">
        <v>47</v>
      </c>
    </row>
    <row r="4439" spans="1:1" x14ac:dyDescent="0.25">
      <c r="A4439" t="s">
        <v>1427</v>
      </c>
    </row>
    <row r="4440" spans="1:1" x14ac:dyDescent="0.25">
      <c r="A4440" t="s">
        <v>1428</v>
      </c>
    </row>
    <row r="4441" spans="1:1" x14ac:dyDescent="0.25">
      <c r="A4441" t="s">
        <v>1429</v>
      </c>
    </row>
    <row r="4442" spans="1:1" x14ac:dyDescent="0.25">
      <c r="A4442" t="s">
        <v>69</v>
      </c>
    </row>
    <row r="4443" spans="1:1" x14ac:dyDescent="0.25">
      <c r="A4443" t="s">
        <v>17</v>
      </c>
    </row>
    <row r="4444" spans="1:1" x14ac:dyDescent="0.25">
      <c r="A4444" t="s">
        <v>116</v>
      </c>
    </row>
    <row r="4445" spans="1:1" x14ac:dyDescent="0.25">
      <c r="A4445" t="e">
        <f>- Freguesia: Freixo</f>
        <v>#NAME?</v>
      </c>
    </row>
    <row r="4446" spans="1:1" x14ac:dyDescent="0.25">
      <c r="A4446" t="e">
        <f>- Concelho: Marco de Canaveses</f>
        <v>#NAME?</v>
      </c>
    </row>
    <row r="4447" spans="1:1" x14ac:dyDescent="0.25">
      <c r="A4447" t="e">
        <f>- Distrito: Porto</f>
        <v>#NAME?</v>
      </c>
    </row>
    <row r="4448" spans="1:1" x14ac:dyDescent="0.25">
      <c r="A4448" t="s">
        <v>70</v>
      </c>
    </row>
    <row r="4449" spans="1:1" x14ac:dyDescent="0.25">
      <c r="A4449" t="s">
        <v>71</v>
      </c>
    </row>
    <row r="4450" spans="1:1" x14ac:dyDescent="0.25">
      <c r="A4450" t="s">
        <v>72</v>
      </c>
    </row>
    <row r="4451" spans="1:1" x14ac:dyDescent="0.25">
      <c r="A4451" t="s">
        <v>221</v>
      </c>
    </row>
    <row r="4452" spans="1:1" x14ac:dyDescent="0.25">
      <c r="A4452" t="s">
        <v>73</v>
      </c>
    </row>
    <row r="4453" spans="1:1" x14ac:dyDescent="0.25">
      <c r="A4453" t="s">
        <v>44</v>
      </c>
    </row>
    <row r="4454" spans="1:1" x14ac:dyDescent="0.25">
      <c r="A4454" t="s">
        <v>57</v>
      </c>
    </row>
    <row r="4455" spans="1:1" x14ac:dyDescent="0.25">
      <c r="A4455" t="s">
        <v>77</v>
      </c>
    </row>
    <row r="4456" spans="1:1" x14ac:dyDescent="0.25">
      <c r="A4456" t="s">
        <v>47</v>
      </c>
    </row>
    <row r="4457" spans="1:1" x14ac:dyDescent="0.25">
      <c r="A4457" t="s">
        <v>1332</v>
      </c>
    </row>
    <row r="4458" spans="1:1" x14ac:dyDescent="0.25">
      <c r="A4458" t="s">
        <v>1430</v>
      </c>
    </row>
    <row r="4459" spans="1:1" x14ac:dyDescent="0.25">
      <c r="A4459" t="s">
        <v>1431</v>
      </c>
    </row>
    <row r="4460" spans="1:1" x14ac:dyDescent="0.25">
      <c r="A4460" t="s">
        <v>69</v>
      </c>
    </row>
    <row r="4461" spans="1:1" x14ac:dyDescent="0.25">
      <c r="A4461" t="s">
        <v>17</v>
      </c>
    </row>
    <row r="4462" spans="1:1" x14ac:dyDescent="0.25">
      <c r="A4462" t="e">
        <f>- Lugar: Portela</f>
        <v>#NAME?</v>
      </c>
    </row>
    <row r="4463" spans="1:1" x14ac:dyDescent="0.25">
      <c r="A4463" t="e">
        <f>- Freguesia: Vila Boa de Quires</f>
        <v>#NAME?</v>
      </c>
    </row>
    <row r="4464" spans="1:1" x14ac:dyDescent="0.25">
      <c r="A4464" t="e">
        <f>- Concelho: Marco de Canaveses</f>
        <v>#NAME?</v>
      </c>
    </row>
    <row r="4465" spans="1:1" x14ac:dyDescent="0.25">
      <c r="A4465" t="e">
        <f>- Distrito: Porto</f>
        <v>#NAME?</v>
      </c>
    </row>
    <row r="4466" spans="1:1" x14ac:dyDescent="0.25">
      <c r="A4466" t="s">
        <v>1432</v>
      </c>
    </row>
    <row r="4467" spans="1:1" x14ac:dyDescent="0.25">
      <c r="A4467" t="s">
        <v>1433</v>
      </c>
    </row>
    <row r="4468" spans="1:1" x14ac:dyDescent="0.25">
      <c r="A4468" t="s">
        <v>1434</v>
      </c>
    </row>
    <row r="4469" spans="1:1" x14ac:dyDescent="0.25">
      <c r="A4469" t="s">
        <v>84</v>
      </c>
    </row>
    <row r="4470" spans="1:1" x14ac:dyDescent="0.25">
      <c r="A4470" t="s">
        <v>56</v>
      </c>
    </row>
    <row r="4471" spans="1:1" x14ac:dyDescent="0.25">
      <c r="A4471" t="s">
        <v>44</v>
      </c>
    </row>
    <row r="4472" spans="1:1" x14ac:dyDescent="0.25">
      <c r="A4472" t="s">
        <v>66</v>
      </c>
    </row>
    <row r="4473" spans="1:1" x14ac:dyDescent="0.25">
      <c r="A4473" t="s">
        <v>77</v>
      </c>
    </row>
    <row r="4474" spans="1:1" x14ac:dyDescent="0.25">
      <c r="A4474" t="s">
        <v>47</v>
      </c>
    </row>
    <row r="4475" spans="1:1" x14ac:dyDescent="0.25">
      <c r="A4475" t="s">
        <v>1435</v>
      </c>
    </row>
    <row r="4476" spans="1:1" x14ac:dyDescent="0.25">
      <c r="A4476" t="s">
        <v>1436</v>
      </c>
    </row>
    <row r="4477" spans="1:1" x14ac:dyDescent="0.25">
      <c r="A4477" t="s">
        <v>1437</v>
      </c>
    </row>
    <row r="4478" spans="1:1" x14ac:dyDescent="0.25">
      <c r="A4478" t="s">
        <v>69</v>
      </c>
    </row>
    <row r="4479" spans="1:1" x14ac:dyDescent="0.25">
      <c r="A4479" t="s">
        <v>17</v>
      </c>
    </row>
    <row r="4480" spans="1:1" x14ac:dyDescent="0.25">
      <c r="A4480" t="e">
        <f>- Lugar: Portela</f>
        <v>#NAME?</v>
      </c>
    </row>
    <row r="4481" spans="1:1" x14ac:dyDescent="0.25">
      <c r="A4481" t="e">
        <f>- Freguesia: Vila Boa do Bispo</f>
        <v>#NAME?</v>
      </c>
    </row>
    <row r="4482" spans="1:1" x14ac:dyDescent="0.25">
      <c r="A4482" t="e">
        <f>- Concelho: Marco de Canaveses</f>
        <v>#NAME?</v>
      </c>
    </row>
    <row r="4483" spans="1:1" x14ac:dyDescent="0.25">
      <c r="A4483" t="e">
        <f>- Distrito: Porto</f>
        <v>#NAME?</v>
      </c>
    </row>
    <row r="4484" spans="1:1" x14ac:dyDescent="0.25">
      <c r="A4484" t="s">
        <v>70</v>
      </c>
    </row>
    <row r="4485" spans="1:1" x14ac:dyDescent="0.25">
      <c r="A4485" t="s">
        <v>71</v>
      </c>
    </row>
    <row r="4486" spans="1:1" x14ac:dyDescent="0.25">
      <c r="A4486" t="s">
        <v>72</v>
      </c>
    </row>
    <row r="4487" spans="1:1" x14ac:dyDescent="0.25">
      <c r="A4487" t="s">
        <v>55</v>
      </c>
    </row>
    <row r="4488" spans="1:1" x14ac:dyDescent="0.25">
      <c r="A4488" t="s">
        <v>56</v>
      </c>
    </row>
    <row r="4489" spans="1:1" x14ac:dyDescent="0.25">
      <c r="A4489" t="s">
        <v>44</v>
      </c>
    </row>
    <row r="4490" spans="1:1" x14ac:dyDescent="0.25">
      <c r="A4490" t="s">
        <v>57</v>
      </c>
    </row>
    <row r="4491" spans="1:1" x14ac:dyDescent="0.25">
      <c r="A4491" t="s">
        <v>77</v>
      </c>
    </row>
    <row r="4492" spans="1:1" x14ac:dyDescent="0.25">
      <c r="A4492" t="s">
        <v>47</v>
      </c>
    </row>
    <row r="4493" spans="1:1" x14ac:dyDescent="0.25">
      <c r="A4493" t="s">
        <v>1435</v>
      </c>
    </row>
    <row r="4494" spans="1:1" x14ac:dyDescent="0.25">
      <c r="A4494" t="s">
        <v>1438</v>
      </c>
    </row>
    <row r="4495" spans="1:1" x14ac:dyDescent="0.25">
      <c r="A4495" t="s">
        <v>1439</v>
      </c>
    </row>
    <row r="4496" spans="1:1" x14ac:dyDescent="0.25">
      <c r="A4496" t="s">
        <v>69</v>
      </c>
    </row>
    <row r="4497" spans="1:1" x14ac:dyDescent="0.25">
      <c r="A4497" t="s">
        <v>17</v>
      </c>
    </row>
    <row r="4498" spans="1:1" x14ac:dyDescent="0.25">
      <c r="A4498" t="e">
        <f>- Lugar: Monte das Campas</f>
        <v>#NAME?</v>
      </c>
    </row>
    <row r="4499" spans="1:1" x14ac:dyDescent="0.25">
      <c r="A4499" t="e">
        <f>- Freguesia: Sobretamega</f>
        <v>#NAME?</v>
      </c>
    </row>
    <row r="4500" spans="1:1" x14ac:dyDescent="0.25">
      <c r="A4500" t="e">
        <f>- Concelho: Marco de Canaveses</f>
        <v>#NAME?</v>
      </c>
    </row>
    <row r="4501" spans="1:1" x14ac:dyDescent="0.25">
      <c r="A4501" t="e">
        <f>- Distrito: Porto</f>
        <v>#NAME?</v>
      </c>
    </row>
    <row r="4502" spans="1:1" x14ac:dyDescent="0.25">
      <c r="A4502" t="s">
        <v>70</v>
      </c>
    </row>
    <row r="4503" spans="1:1" x14ac:dyDescent="0.25">
      <c r="A4503" t="s">
        <v>71</v>
      </c>
    </row>
    <row r="4504" spans="1:1" x14ac:dyDescent="0.25">
      <c r="A4504" t="s">
        <v>72</v>
      </c>
    </row>
    <row r="4505" spans="1:1" x14ac:dyDescent="0.25">
      <c r="A4505" t="s">
        <v>112</v>
      </c>
    </row>
    <row r="4506" spans="1:1" x14ac:dyDescent="0.25">
      <c r="A4506" t="s">
        <v>120</v>
      </c>
    </row>
    <row r="4507" spans="1:1" x14ac:dyDescent="0.25">
      <c r="A4507" t="s">
        <v>44</v>
      </c>
    </row>
    <row r="4508" spans="1:1" x14ac:dyDescent="0.25">
      <c r="A4508" t="s">
        <v>66</v>
      </c>
    </row>
    <row r="4509" spans="1:1" x14ac:dyDescent="0.25">
      <c r="A4509" t="s">
        <v>77</v>
      </c>
    </row>
    <row r="4510" spans="1:1" x14ac:dyDescent="0.25">
      <c r="A4510" t="s">
        <v>47</v>
      </c>
    </row>
    <row r="4511" spans="1:1" x14ac:dyDescent="0.25">
      <c r="A4511" t="s">
        <v>1440</v>
      </c>
    </row>
    <row r="4512" spans="1:1" x14ac:dyDescent="0.25">
      <c r="A4512" t="s">
        <v>1441</v>
      </c>
    </row>
    <row r="4513" spans="1:1" x14ac:dyDescent="0.25">
      <c r="A4513" t="s">
        <v>1442</v>
      </c>
    </row>
    <row r="4514" spans="1:1" x14ac:dyDescent="0.25">
      <c r="A4514" t="s">
        <v>69</v>
      </c>
    </row>
    <row r="4515" spans="1:1" x14ac:dyDescent="0.25">
      <c r="A4515" t="s">
        <v>17</v>
      </c>
    </row>
    <row r="4516" spans="1:1" x14ac:dyDescent="0.25">
      <c r="A4516" t="s">
        <v>116</v>
      </c>
    </row>
    <row r="4517" spans="1:1" x14ac:dyDescent="0.25">
      <c r="A4517" t="e">
        <f>- Freguesia: Tabuado</f>
        <v>#NAME?</v>
      </c>
    </row>
    <row r="4518" spans="1:1" x14ac:dyDescent="0.25">
      <c r="A4518" t="e">
        <f>- Concelho: Marco de Canaveses</f>
        <v>#NAME?</v>
      </c>
    </row>
    <row r="4519" spans="1:1" x14ac:dyDescent="0.25">
      <c r="A4519" t="e">
        <f>- Distrito: Porto</f>
        <v>#NAME?</v>
      </c>
    </row>
    <row r="4520" spans="1:1" x14ac:dyDescent="0.25">
      <c r="A4520" t="s">
        <v>70</v>
      </c>
    </row>
    <row r="4521" spans="1:1" x14ac:dyDescent="0.25">
      <c r="A4521" t="s">
        <v>71</v>
      </c>
    </row>
    <row r="4522" spans="1:1" x14ac:dyDescent="0.25">
      <c r="A4522" t="s">
        <v>72</v>
      </c>
    </row>
    <row r="4523" spans="1:1" x14ac:dyDescent="0.25">
      <c r="A4523" t="s">
        <v>55</v>
      </c>
    </row>
    <row r="4524" spans="1:1" x14ac:dyDescent="0.25">
      <c r="A4524" t="s">
        <v>56</v>
      </c>
    </row>
    <row r="4525" spans="1:1" x14ac:dyDescent="0.25">
      <c r="A4525" t="s">
        <v>44</v>
      </c>
    </row>
    <row r="4526" spans="1:1" x14ac:dyDescent="0.25">
      <c r="A4526" t="s">
        <v>57</v>
      </c>
    </row>
    <row r="4527" spans="1:1" x14ac:dyDescent="0.25">
      <c r="A4527" t="s">
        <v>77</v>
      </c>
    </row>
    <row r="4528" spans="1:1" x14ac:dyDescent="0.25">
      <c r="A4528" t="s">
        <v>47</v>
      </c>
    </row>
    <row r="4529" spans="1:1" x14ac:dyDescent="0.25">
      <c r="A4529" t="s">
        <v>1440</v>
      </c>
    </row>
    <row r="4530" spans="1:1" x14ac:dyDescent="0.25">
      <c r="A4530" t="s">
        <v>1443</v>
      </c>
    </row>
    <row r="4531" spans="1:1" x14ac:dyDescent="0.25">
      <c r="A4531" t="s">
        <v>1444</v>
      </c>
    </row>
    <row r="4532" spans="1:1" x14ac:dyDescent="0.25">
      <c r="A4532" t="s">
        <v>69</v>
      </c>
    </row>
    <row r="4533" spans="1:1" x14ac:dyDescent="0.25">
      <c r="A4533" t="s">
        <v>17</v>
      </c>
    </row>
    <row r="4534" spans="1:1" x14ac:dyDescent="0.25">
      <c r="A4534" t="s">
        <v>116</v>
      </c>
    </row>
    <row r="4535" spans="1:1" x14ac:dyDescent="0.25">
      <c r="A4535" t="e">
        <f>- Freguesia: Tabuado</f>
        <v>#NAME?</v>
      </c>
    </row>
    <row r="4536" spans="1:1" x14ac:dyDescent="0.25">
      <c r="A4536" t="e">
        <f>- Concelho: Marco de Canaveses</f>
        <v>#NAME?</v>
      </c>
    </row>
    <row r="4537" spans="1:1" x14ac:dyDescent="0.25">
      <c r="A4537" t="e">
        <f>- Distrito: Porto</f>
        <v>#NAME?</v>
      </c>
    </row>
    <row r="4538" spans="1:1" x14ac:dyDescent="0.25">
      <c r="A4538" t="s">
        <v>70</v>
      </c>
    </row>
    <row r="4539" spans="1:1" x14ac:dyDescent="0.25">
      <c r="A4539" t="s">
        <v>71</v>
      </c>
    </row>
    <row r="4540" spans="1:1" x14ac:dyDescent="0.25">
      <c r="A4540" t="s">
        <v>72</v>
      </c>
    </row>
    <row r="4541" spans="1:1" x14ac:dyDescent="0.25">
      <c r="A4541" t="s">
        <v>55</v>
      </c>
    </row>
    <row r="4542" spans="1:1" x14ac:dyDescent="0.25">
      <c r="A4542" t="s">
        <v>56</v>
      </c>
    </row>
    <row r="4543" spans="1:1" x14ac:dyDescent="0.25">
      <c r="A4543" t="s">
        <v>44</v>
      </c>
    </row>
    <row r="4544" spans="1:1" x14ac:dyDescent="0.25">
      <c r="A4544" t="s">
        <v>57</v>
      </c>
    </row>
    <row r="4545" spans="1:1" x14ac:dyDescent="0.25">
      <c r="A4545" t="s">
        <v>77</v>
      </c>
    </row>
    <row r="4546" spans="1:1" x14ac:dyDescent="0.25">
      <c r="A4546" t="s">
        <v>47</v>
      </c>
    </row>
    <row r="4547" spans="1:1" x14ac:dyDescent="0.25">
      <c r="A4547" t="s">
        <v>1440</v>
      </c>
    </row>
    <row r="4548" spans="1:1" x14ac:dyDescent="0.25">
      <c r="A4548" t="s">
        <v>1445</v>
      </c>
    </row>
    <row r="4549" spans="1:1" x14ac:dyDescent="0.25">
      <c r="A4549" t="s">
        <v>1446</v>
      </c>
    </row>
    <row r="4550" spans="1:1" x14ac:dyDescent="0.25">
      <c r="A4550" t="s">
        <v>69</v>
      </c>
    </row>
    <row r="4551" spans="1:1" x14ac:dyDescent="0.25">
      <c r="A4551" t="s">
        <v>17</v>
      </c>
    </row>
    <row r="4552" spans="1:1" x14ac:dyDescent="0.25">
      <c r="A4552" t="s">
        <v>116</v>
      </c>
    </row>
    <row r="4553" spans="1:1" x14ac:dyDescent="0.25">
      <c r="A4553" t="e">
        <f>- Freguesia: Tabuado</f>
        <v>#NAME?</v>
      </c>
    </row>
    <row r="4554" spans="1:1" x14ac:dyDescent="0.25">
      <c r="A4554" t="e">
        <f>- Concelho: Marco de Canaveses</f>
        <v>#NAME?</v>
      </c>
    </row>
    <row r="4555" spans="1:1" x14ac:dyDescent="0.25">
      <c r="A4555" t="e">
        <f>- Distrito: Porto</f>
        <v>#NAME?</v>
      </c>
    </row>
    <row r="4556" spans="1:1" x14ac:dyDescent="0.25">
      <c r="A4556" t="s">
        <v>70</v>
      </c>
    </row>
    <row r="4557" spans="1:1" x14ac:dyDescent="0.25">
      <c r="A4557" t="s">
        <v>71</v>
      </c>
    </row>
    <row r="4558" spans="1:1" x14ac:dyDescent="0.25">
      <c r="A4558" t="s">
        <v>72</v>
      </c>
    </row>
    <row r="4559" spans="1:1" x14ac:dyDescent="0.25">
      <c r="A4559" t="s">
        <v>112</v>
      </c>
    </row>
    <row r="4560" spans="1:1" x14ac:dyDescent="0.25">
      <c r="A4560" t="s">
        <v>120</v>
      </c>
    </row>
    <row r="4561" spans="1:1" x14ac:dyDescent="0.25">
      <c r="A4561" t="s">
        <v>44</v>
      </c>
    </row>
    <row r="4562" spans="1:1" x14ac:dyDescent="0.25">
      <c r="A4562" t="s">
        <v>66</v>
      </c>
    </row>
    <row r="4563" spans="1:1" x14ac:dyDescent="0.25">
      <c r="A4563" t="s">
        <v>77</v>
      </c>
    </row>
    <row r="4564" spans="1:1" x14ac:dyDescent="0.25">
      <c r="A4564" t="s">
        <v>47</v>
      </c>
    </row>
    <row r="4565" spans="1:1" x14ac:dyDescent="0.25">
      <c r="A4565" t="s">
        <v>1447</v>
      </c>
    </row>
    <row r="4566" spans="1:1" x14ac:dyDescent="0.25">
      <c r="A4566" t="s">
        <v>1448</v>
      </c>
    </row>
    <row r="4567" spans="1:1" x14ac:dyDescent="0.25">
      <c r="A4567" t="s">
        <v>1449</v>
      </c>
    </row>
    <row r="4568" spans="1:1" x14ac:dyDescent="0.25">
      <c r="A4568" t="s">
        <v>1450</v>
      </c>
    </row>
    <row r="4569" spans="1:1" x14ac:dyDescent="0.25">
      <c r="A4569" t="s">
        <v>17</v>
      </c>
    </row>
    <row r="4570" spans="1:1" x14ac:dyDescent="0.25">
      <c r="A4570" t="e">
        <f>- Lugar: Pampelido</f>
        <v>#NAME?</v>
      </c>
    </row>
    <row r="4571" spans="1:1" x14ac:dyDescent="0.25">
      <c r="A4571" t="e">
        <f>- Freguesia: Perafita</f>
        <v>#NAME?</v>
      </c>
    </row>
    <row r="4572" spans="1:1" x14ac:dyDescent="0.25">
      <c r="A4572" t="e">
        <f>- Concelho: Matosinhos</f>
        <v>#NAME?</v>
      </c>
    </row>
    <row r="4573" spans="1:1" x14ac:dyDescent="0.25">
      <c r="A4573" t="e">
        <f>- Distrito: Porto</f>
        <v>#NAME?</v>
      </c>
    </row>
    <row r="4574" spans="1:1" x14ac:dyDescent="0.25">
      <c r="A4574" t="s">
        <v>1451</v>
      </c>
    </row>
    <row r="4575" spans="1:1" x14ac:dyDescent="0.25">
      <c r="A4575" t="s">
        <v>1452</v>
      </c>
    </row>
    <row r="4576" spans="1:1" x14ac:dyDescent="0.25">
      <c r="A4576" t="s">
        <v>1453</v>
      </c>
    </row>
    <row r="4577" spans="1:1" x14ac:dyDescent="0.25">
      <c r="A4577" t="s">
        <v>64</v>
      </c>
    </row>
    <row r="4578" spans="1:1" x14ac:dyDescent="0.25">
      <c r="A4578" t="s">
        <v>65</v>
      </c>
    </row>
    <row r="4579" spans="1:1" x14ac:dyDescent="0.25">
      <c r="A4579" t="s">
        <v>44</v>
      </c>
    </row>
    <row r="4580" spans="1:1" x14ac:dyDescent="0.25">
      <c r="A4580" t="s">
        <v>66</v>
      </c>
    </row>
    <row r="4581" spans="1:1" x14ac:dyDescent="0.25">
      <c r="A4581" t="s">
        <v>77</v>
      </c>
    </row>
    <row r="4582" spans="1:1" x14ac:dyDescent="0.25">
      <c r="A4582" t="s">
        <v>47</v>
      </c>
    </row>
    <row r="4583" spans="1:1" x14ac:dyDescent="0.25">
      <c r="A4583" t="s">
        <v>1454</v>
      </c>
    </row>
    <row r="4584" spans="1:1" x14ac:dyDescent="0.25">
      <c r="A4584" t="s">
        <v>1455</v>
      </c>
    </row>
    <row r="4585" spans="1:1" x14ac:dyDescent="0.25">
      <c r="A4585" t="s">
        <v>1456</v>
      </c>
    </row>
    <row r="4586" spans="1:1" x14ac:dyDescent="0.25">
      <c r="A4586" t="s">
        <v>69</v>
      </c>
    </row>
    <row r="4587" spans="1:1" x14ac:dyDescent="0.25">
      <c r="A4587" t="s">
        <v>17</v>
      </c>
    </row>
    <row r="4588" spans="1:1" x14ac:dyDescent="0.25">
      <c r="A4588" t="e">
        <f>- Lugar: Bouça do Corgo</f>
        <v>#NAME?</v>
      </c>
    </row>
    <row r="4589" spans="1:1" x14ac:dyDescent="0.25">
      <c r="A4589" t="e">
        <f>- Freguesia: Perafita</f>
        <v>#NAME?</v>
      </c>
    </row>
    <row r="4590" spans="1:1" x14ac:dyDescent="0.25">
      <c r="A4590" t="e">
        <f>- Concelho: Matosinhos</f>
        <v>#NAME?</v>
      </c>
    </row>
    <row r="4591" spans="1:1" x14ac:dyDescent="0.25">
      <c r="A4591" t="e">
        <f>- Distrito: Porto</f>
        <v>#NAME?</v>
      </c>
    </row>
    <row r="4592" spans="1:1" x14ac:dyDescent="0.25">
      <c r="A4592" t="s">
        <v>70</v>
      </c>
    </row>
    <row r="4593" spans="1:1" x14ac:dyDescent="0.25">
      <c r="A4593" t="s">
        <v>71</v>
      </c>
    </row>
    <row r="4594" spans="1:1" x14ac:dyDescent="0.25">
      <c r="A4594" t="s">
        <v>72</v>
      </c>
    </row>
    <row r="4595" spans="1:1" x14ac:dyDescent="0.25">
      <c r="A4595" t="s">
        <v>55</v>
      </c>
    </row>
    <row r="4596" spans="1:1" x14ac:dyDescent="0.25">
      <c r="A4596" t="s">
        <v>56</v>
      </c>
    </row>
    <row r="4597" spans="1:1" x14ac:dyDescent="0.25">
      <c r="A4597" t="s">
        <v>44</v>
      </c>
    </row>
    <row r="4598" spans="1:1" x14ac:dyDescent="0.25">
      <c r="A4598" t="s">
        <v>222</v>
      </c>
    </row>
    <row r="4599" spans="1:1" x14ac:dyDescent="0.25">
      <c r="A4599" t="s">
        <v>77</v>
      </c>
    </row>
    <row r="4600" spans="1:1" x14ac:dyDescent="0.25">
      <c r="A4600" t="s">
        <v>47</v>
      </c>
    </row>
    <row r="4601" spans="1:1" x14ac:dyDescent="0.25">
      <c r="A4601" t="s">
        <v>1457</v>
      </c>
    </row>
    <row r="4602" spans="1:1" x14ac:dyDescent="0.25">
      <c r="A4602" t="s">
        <v>1458</v>
      </c>
    </row>
    <row r="4603" spans="1:1" x14ac:dyDescent="0.25">
      <c r="A4603" t="s">
        <v>1459</v>
      </c>
    </row>
    <row r="4604" spans="1:1" x14ac:dyDescent="0.25">
      <c r="A4604" t="s">
        <v>69</v>
      </c>
    </row>
    <row r="4605" spans="1:1" x14ac:dyDescent="0.25">
      <c r="A4605" t="s">
        <v>17</v>
      </c>
    </row>
    <row r="4606" spans="1:1" x14ac:dyDescent="0.25">
      <c r="A4606" t="e">
        <f>- Lugar: Souto da Portela</f>
        <v>#NAME?</v>
      </c>
    </row>
    <row r="4607" spans="1:1" x14ac:dyDescent="0.25">
      <c r="A4607" t="e">
        <f>- Freguesia: Santa Cruz do Bispo</f>
        <v>#NAME?</v>
      </c>
    </row>
    <row r="4608" spans="1:1" x14ac:dyDescent="0.25">
      <c r="A4608" t="e">
        <f>- Concelho: Matosinhos</f>
        <v>#NAME?</v>
      </c>
    </row>
    <row r="4609" spans="1:1" x14ac:dyDescent="0.25">
      <c r="A4609" t="e">
        <f>- Distrito: Porto</f>
        <v>#NAME?</v>
      </c>
    </row>
    <row r="4610" spans="1:1" x14ac:dyDescent="0.25">
      <c r="A4610" t="s">
        <v>70</v>
      </c>
    </row>
    <row r="4611" spans="1:1" x14ac:dyDescent="0.25">
      <c r="A4611" t="s">
        <v>71</v>
      </c>
    </row>
    <row r="4612" spans="1:1" x14ac:dyDescent="0.25">
      <c r="A4612" t="s">
        <v>72</v>
      </c>
    </row>
    <row r="4613" spans="1:1" x14ac:dyDescent="0.25">
      <c r="A4613" t="s">
        <v>55</v>
      </c>
    </row>
    <row r="4614" spans="1:1" x14ac:dyDescent="0.25">
      <c r="A4614" t="s">
        <v>120</v>
      </c>
    </row>
    <row r="4615" spans="1:1" x14ac:dyDescent="0.25">
      <c r="A4615" t="s">
        <v>44</v>
      </c>
    </row>
    <row r="4616" spans="1:1" x14ac:dyDescent="0.25">
      <c r="A4616" t="s">
        <v>66</v>
      </c>
    </row>
    <row r="4617" spans="1:1" x14ac:dyDescent="0.25">
      <c r="A4617" t="s">
        <v>77</v>
      </c>
    </row>
    <row r="4618" spans="1:1" x14ac:dyDescent="0.25">
      <c r="A4618" t="s">
        <v>47</v>
      </c>
    </row>
    <row r="4619" spans="1:1" x14ac:dyDescent="0.25">
      <c r="A4619" t="s">
        <v>1460</v>
      </c>
    </row>
    <row r="4620" spans="1:1" x14ac:dyDescent="0.25">
      <c r="A4620" t="s">
        <v>1461</v>
      </c>
    </row>
    <row r="4621" spans="1:1" x14ac:dyDescent="0.25">
      <c r="A4621" t="s">
        <v>1462</v>
      </c>
    </row>
    <row r="4622" spans="1:1" x14ac:dyDescent="0.25">
      <c r="A4622" t="s">
        <v>69</v>
      </c>
    </row>
    <row r="4623" spans="1:1" x14ac:dyDescent="0.25">
      <c r="A4623" t="s">
        <v>17</v>
      </c>
    </row>
    <row r="4624" spans="1:1" x14ac:dyDescent="0.25">
      <c r="A4624" t="s">
        <v>116</v>
      </c>
    </row>
    <row r="4625" spans="1:1" x14ac:dyDescent="0.25">
      <c r="A4625" t="e">
        <f>- Freguesia: Vilar da Veiga</f>
        <v>#NAME?</v>
      </c>
    </row>
    <row r="4626" spans="1:1" x14ac:dyDescent="0.25">
      <c r="A4626" t="e">
        <f>- Concelho: Terras de Bouro</f>
        <v>#NAME?</v>
      </c>
    </row>
    <row r="4627" spans="1:1" x14ac:dyDescent="0.25">
      <c r="A4627" t="e">
        <f>- Distrito: Braga</f>
        <v>#NAME?</v>
      </c>
    </row>
    <row r="4628" spans="1:1" x14ac:dyDescent="0.25">
      <c r="A4628" t="s">
        <v>1463</v>
      </c>
    </row>
    <row r="4629" spans="1:1" x14ac:dyDescent="0.25">
      <c r="A4629" t="s">
        <v>1464</v>
      </c>
    </row>
    <row r="4630" spans="1:1" x14ac:dyDescent="0.25">
      <c r="A4630" t="s">
        <v>506</v>
      </c>
    </row>
    <row r="4631" spans="1:1" x14ac:dyDescent="0.25">
      <c r="A4631" t="s">
        <v>55</v>
      </c>
    </row>
    <row r="4632" spans="1:1" x14ac:dyDescent="0.25">
      <c r="A4632" t="s">
        <v>73</v>
      </c>
    </row>
    <row r="4633" spans="1:1" x14ac:dyDescent="0.25">
      <c r="A4633" t="s">
        <v>44</v>
      </c>
    </row>
    <row r="4634" spans="1:1" x14ac:dyDescent="0.25">
      <c r="A4634" t="s">
        <v>57</v>
      </c>
    </row>
    <row r="4635" spans="1:1" x14ac:dyDescent="0.25">
      <c r="A4635" t="s">
        <v>77</v>
      </c>
    </row>
    <row r="4636" spans="1:1" x14ac:dyDescent="0.25">
      <c r="A4636" t="s">
        <v>47</v>
      </c>
    </row>
    <row r="4637" spans="1:1" x14ac:dyDescent="0.25">
      <c r="A4637" t="s">
        <v>1465</v>
      </c>
    </row>
    <row r="4638" spans="1:1" x14ac:dyDescent="0.25">
      <c r="A4638" t="s">
        <v>1466</v>
      </c>
    </row>
    <row r="4639" spans="1:1" x14ac:dyDescent="0.25">
      <c r="A4639" t="s">
        <v>1467</v>
      </c>
    </row>
    <row r="4640" spans="1:1" x14ac:dyDescent="0.25">
      <c r="A4640" t="s">
        <v>69</v>
      </c>
    </row>
    <row r="4641" spans="1:1" x14ac:dyDescent="0.25">
      <c r="A4641" t="s">
        <v>17</v>
      </c>
    </row>
    <row r="4642" spans="1:1" x14ac:dyDescent="0.25">
      <c r="A4642" t="s">
        <v>116</v>
      </c>
    </row>
    <row r="4643" spans="1:1" x14ac:dyDescent="0.25">
      <c r="A4643" t="e">
        <f>- Freguesia: Balugães</f>
        <v>#NAME?</v>
      </c>
    </row>
    <row r="4644" spans="1:1" x14ac:dyDescent="0.25">
      <c r="A4644" t="e">
        <f>- Concelho: Barcelos</f>
        <v>#NAME?</v>
      </c>
    </row>
    <row r="4645" spans="1:1" x14ac:dyDescent="0.25">
      <c r="A4645" t="e">
        <f>- Distrito: Braga</f>
        <v>#NAME?</v>
      </c>
    </row>
    <row r="4646" spans="1:1" x14ac:dyDescent="0.25">
      <c r="A4646" t="s">
        <v>1468</v>
      </c>
    </row>
    <row r="4647" spans="1:1" x14ac:dyDescent="0.25">
      <c r="A4647" t="s">
        <v>1469</v>
      </c>
    </row>
    <row r="4648" spans="1:1" x14ac:dyDescent="0.25">
      <c r="A4648" t="s">
        <v>1470</v>
      </c>
    </row>
    <row r="4649" spans="1:1" x14ac:dyDescent="0.25">
      <c r="A4649" t="s">
        <v>221</v>
      </c>
    </row>
    <row r="4650" spans="1:1" x14ac:dyDescent="0.25">
      <c r="A4650" t="s">
        <v>73</v>
      </c>
    </row>
    <row r="4651" spans="1:1" x14ac:dyDescent="0.25">
      <c r="A4651" t="s">
        <v>44</v>
      </c>
    </row>
    <row r="4652" spans="1:1" x14ac:dyDescent="0.25">
      <c r="A4652" t="s">
        <v>222</v>
      </c>
    </row>
    <row r="4653" spans="1:1" x14ac:dyDescent="0.25">
      <c r="A4653" t="s">
        <v>77</v>
      </c>
    </row>
    <row r="4654" spans="1:1" x14ac:dyDescent="0.25">
      <c r="A4654" t="s">
        <v>47</v>
      </c>
    </row>
    <row r="4655" spans="1:1" x14ac:dyDescent="0.25">
      <c r="A4655" t="s">
        <v>1471</v>
      </c>
    </row>
    <row r="4656" spans="1:1" x14ac:dyDescent="0.25">
      <c r="A4656" t="s">
        <v>1472</v>
      </c>
    </row>
    <row r="4657" spans="1:1" x14ac:dyDescent="0.25">
      <c r="A4657" t="s">
        <v>1473</v>
      </c>
    </row>
    <row r="4658" spans="1:1" x14ac:dyDescent="0.25">
      <c r="A4658" t="s">
        <v>1474</v>
      </c>
    </row>
    <row r="4659" spans="1:1" x14ac:dyDescent="0.25">
      <c r="A4659" t="s">
        <v>17</v>
      </c>
    </row>
    <row r="4660" spans="1:1" x14ac:dyDescent="0.25">
      <c r="A4660" t="s">
        <v>116</v>
      </c>
    </row>
    <row r="4661" spans="1:1" x14ac:dyDescent="0.25">
      <c r="A4661" t="e">
        <f>- Freguesia: Penafiel</f>
        <v>#NAME?</v>
      </c>
    </row>
    <row r="4662" spans="1:1" x14ac:dyDescent="0.25">
      <c r="A4662" t="e">
        <f>- Concelho: Penafiel</f>
        <v>#NAME?</v>
      </c>
    </row>
    <row r="4663" spans="1:1" x14ac:dyDescent="0.25">
      <c r="A4663" t="e">
        <f>- Distrito: Porto</f>
        <v>#NAME?</v>
      </c>
    </row>
    <row r="4664" spans="1:1" x14ac:dyDescent="0.25">
      <c r="A4664" t="s">
        <v>1475</v>
      </c>
    </row>
    <row r="4665" spans="1:1" x14ac:dyDescent="0.25">
      <c r="A4665" t="s">
        <v>1476</v>
      </c>
    </row>
    <row r="4666" spans="1:1" x14ac:dyDescent="0.25">
      <c r="A4666" t="s">
        <v>1477</v>
      </c>
    </row>
    <row r="4667" spans="1:1" x14ac:dyDescent="0.25">
      <c r="A4667" t="s">
        <v>64</v>
      </c>
    </row>
    <row r="4668" spans="1:1" x14ac:dyDescent="0.25">
      <c r="A4668" t="s">
        <v>120</v>
      </c>
    </row>
    <row r="4669" spans="1:1" x14ac:dyDescent="0.25">
      <c r="A4669" t="s">
        <v>44</v>
      </c>
    </row>
    <row r="4670" spans="1:1" x14ac:dyDescent="0.25">
      <c r="A4670" t="s">
        <v>66</v>
      </c>
    </row>
    <row r="4671" spans="1:1" x14ac:dyDescent="0.25">
      <c r="A4671" t="s">
        <v>167</v>
      </c>
    </row>
    <row r="4672" spans="1:1" x14ac:dyDescent="0.25">
      <c r="A4672" t="s">
        <v>47</v>
      </c>
    </row>
    <row r="4673" spans="1:1" x14ac:dyDescent="0.25">
      <c r="A4673" t="s">
        <v>1478</v>
      </c>
    </row>
    <row r="4674" spans="1:1" x14ac:dyDescent="0.25">
      <c r="A4674" t="s">
        <v>1479</v>
      </c>
    </row>
    <row r="4675" spans="1:1" x14ac:dyDescent="0.25">
      <c r="A4675" t="s">
        <v>1480</v>
      </c>
    </row>
    <row r="4676" spans="1:1" x14ac:dyDescent="0.25">
      <c r="A4676" t="s">
        <v>1481</v>
      </c>
    </row>
    <row r="4677" spans="1:1" x14ac:dyDescent="0.25">
      <c r="A4677" t="s">
        <v>17</v>
      </c>
    </row>
    <row r="4678" spans="1:1" x14ac:dyDescent="0.25">
      <c r="A4678" t="s">
        <v>116</v>
      </c>
    </row>
    <row r="4679" spans="1:1" x14ac:dyDescent="0.25">
      <c r="A4679" t="e">
        <f>- Freguesia: Santa Marta</f>
        <v>#NAME?</v>
      </c>
    </row>
    <row r="4680" spans="1:1" x14ac:dyDescent="0.25">
      <c r="A4680" t="e">
        <f>- Concelho: Penafiel</f>
        <v>#NAME?</v>
      </c>
    </row>
    <row r="4681" spans="1:1" x14ac:dyDescent="0.25">
      <c r="A4681" t="e">
        <f>- Distrito: Porto</f>
        <v>#NAME?</v>
      </c>
    </row>
    <row r="4682" spans="1:1" x14ac:dyDescent="0.25">
      <c r="A4682" t="s">
        <v>1482</v>
      </c>
    </row>
    <row r="4683" spans="1:1" x14ac:dyDescent="0.25">
      <c r="A4683" t="s">
        <v>1483</v>
      </c>
    </row>
    <row r="4684" spans="1:1" x14ac:dyDescent="0.25">
      <c r="A4684" t="s">
        <v>1484</v>
      </c>
    </row>
    <row r="4685" spans="1:1" x14ac:dyDescent="0.25">
      <c r="A4685" t="s">
        <v>76</v>
      </c>
    </row>
    <row r="4686" spans="1:1" x14ac:dyDescent="0.25">
      <c r="A4686" t="s">
        <v>85</v>
      </c>
    </row>
    <row r="4687" spans="1:1" x14ac:dyDescent="0.25">
      <c r="A4687" t="s">
        <v>44</v>
      </c>
    </row>
    <row r="4688" spans="1:1" x14ac:dyDescent="0.25">
      <c r="A4688" t="s">
        <v>66</v>
      </c>
    </row>
    <row r="4689" spans="1:1" x14ac:dyDescent="0.25">
      <c r="A4689" t="s">
        <v>77</v>
      </c>
    </row>
    <row r="4690" spans="1:1" x14ac:dyDescent="0.25">
      <c r="A4690" t="s">
        <v>47</v>
      </c>
    </row>
    <row r="4691" spans="1:1" x14ac:dyDescent="0.25">
      <c r="A4691" t="s">
        <v>1485</v>
      </c>
    </row>
    <row r="4692" spans="1:1" x14ac:dyDescent="0.25">
      <c r="A4692" t="s">
        <v>1486</v>
      </c>
    </row>
    <row r="4693" spans="1:1" x14ac:dyDescent="0.25">
      <c r="A4693" t="s">
        <v>1487</v>
      </c>
    </row>
    <row r="4694" spans="1:1" x14ac:dyDescent="0.25">
      <c r="A4694" t="s">
        <v>1488</v>
      </c>
    </row>
    <row r="4695" spans="1:1" x14ac:dyDescent="0.25">
      <c r="A4695" t="s">
        <v>17</v>
      </c>
    </row>
    <row r="4696" spans="1:1" x14ac:dyDescent="0.25">
      <c r="A4696" t="s">
        <v>116</v>
      </c>
    </row>
    <row r="4697" spans="1:1" x14ac:dyDescent="0.25">
      <c r="A4697" t="e">
        <f>- Freguesia: Milhundos</f>
        <v>#NAME?</v>
      </c>
    </row>
    <row r="4698" spans="1:1" x14ac:dyDescent="0.25">
      <c r="A4698" t="e">
        <f>- Concelho: Penafiel</f>
        <v>#NAME?</v>
      </c>
    </row>
    <row r="4699" spans="1:1" x14ac:dyDescent="0.25">
      <c r="A4699" t="e">
        <f>- Distrito: Porto</f>
        <v>#NAME?</v>
      </c>
    </row>
    <row r="4700" spans="1:1" x14ac:dyDescent="0.25">
      <c r="A4700" t="s">
        <v>1489</v>
      </c>
    </row>
    <row r="4701" spans="1:1" x14ac:dyDescent="0.25">
      <c r="A4701" t="s">
        <v>1490</v>
      </c>
    </row>
    <row r="4702" spans="1:1" x14ac:dyDescent="0.25">
      <c r="A4702" t="s">
        <v>1145</v>
      </c>
    </row>
    <row r="4703" spans="1:1" x14ac:dyDescent="0.25">
      <c r="A4703" t="s">
        <v>55</v>
      </c>
    </row>
    <row r="4704" spans="1:1" x14ac:dyDescent="0.25">
      <c r="A4704" t="s">
        <v>56</v>
      </c>
    </row>
    <row r="4705" spans="1:1" x14ac:dyDescent="0.25">
      <c r="A4705" t="s">
        <v>44</v>
      </c>
    </row>
    <row r="4706" spans="1:1" x14ac:dyDescent="0.25">
      <c r="A4706" t="s">
        <v>57</v>
      </c>
    </row>
    <row r="4707" spans="1:1" x14ac:dyDescent="0.25">
      <c r="A4707" t="s">
        <v>167</v>
      </c>
    </row>
    <row r="4708" spans="1:1" x14ac:dyDescent="0.25">
      <c r="A4708" t="s">
        <v>47</v>
      </c>
    </row>
    <row r="4709" spans="1:1" x14ac:dyDescent="0.25">
      <c r="A4709" t="s">
        <v>1491</v>
      </c>
    </row>
    <row r="4710" spans="1:1" x14ac:dyDescent="0.25">
      <c r="A4710" t="s">
        <v>1492</v>
      </c>
    </row>
    <row r="4711" spans="1:1" x14ac:dyDescent="0.25">
      <c r="A4711" t="s">
        <v>1493</v>
      </c>
    </row>
    <row r="4712" spans="1:1" x14ac:dyDescent="0.25">
      <c r="A4712" t="s">
        <v>1494</v>
      </c>
    </row>
    <row r="4713" spans="1:1" x14ac:dyDescent="0.25">
      <c r="A4713" t="s">
        <v>17</v>
      </c>
    </row>
    <row r="4714" spans="1:1" x14ac:dyDescent="0.25">
      <c r="A4714" t="e">
        <f>- Lugar: Capela de Santa Catarina</f>
        <v>#NAME?</v>
      </c>
    </row>
    <row r="4715" spans="1:1" x14ac:dyDescent="0.25">
      <c r="A4715" t="e">
        <f>- Freguesia: Perozelo</f>
        <v>#NAME?</v>
      </c>
    </row>
    <row r="4716" spans="1:1" x14ac:dyDescent="0.25">
      <c r="A4716" t="e">
        <f>- Concelho: Penafiel</f>
        <v>#NAME?</v>
      </c>
    </row>
    <row r="4717" spans="1:1" x14ac:dyDescent="0.25">
      <c r="A4717" t="e">
        <f>- Distrito: Porto</f>
        <v>#NAME?</v>
      </c>
    </row>
    <row r="4718" spans="1:1" x14ac:dyDescent="0.25">
      <c r="A4718" t="s">
        <v>1495</v>
      </c>
    </row>
    <row r="4719" spans="1:1" x14ac:dyDescent="0.25">
      <c r="A4719" t="s">
        <v>1496</v>
      </c>
    </row>
    <row r="4720" spans="1:1" x14ac:dyDescent="0.25">
      <c r="A4720" t="s">
        <v>464</v>
      </c>
    </row>
    <row r="4721" spans="1:1" x14ac:dyDescent="0.25">
      <c r="A4721" t="s">
        <v>64</v>
      </c>
    </row>
    <row r="4722" spans="1:1" x14ac:dyDescent="0.25">
      <c r="A4722" t="s">
        <v>339</v>
      </c>
    </row>
    <row r="4723" spans="1:1" x14ac:dyDescent="0.25">
      <c r="A4723" t="s">
        <v>44</v>
      </c>
    </row>
    <row r="4724" spans="1:1" x14ac:dyDescent="0.25">
      <c r="A4724" t="s">
        <v>66</v>
      </c>
    </row>
    <row r="4725" spans="1:1" x14ac:dyDescent="0.25">
      <c r="A4725" t="s">
        <v>167</v>
      </c>
    </row>
    <row r="4726" spans="1:1" x14ac:dyDescent="0.25">
      <c r="A4726" t="s">
        <v>47</v>
      </c>
    </row>
    <row r="4727" spans="1:1" x14ac:dyDescent="0.25">
      <c r="A4727" t="s">
        <v>1497</v>
      </c>
    </row>
    <row r="4728" spans="1:1" x14ac:dyDescent="0.25">
      <c r="A4728" t="s">
        <v>1498</v>
      </c>
    </row>
    <row r="4729" spans="1:1" x14ac:dyDescent="0.25">
      <c r="A4729" t="s">
        <v>1499</v>
      </c>
    </row>
    <row r="4730" spans="1:1" x14ac:dyDescent="0.25">
      <c r="A4730" t="s">
        <v>69</v>
      </c>
    </row>
    <row r="4731" spans="1:1" x14ac:dyDescent="0.25">
      <c r="A4731" t="s">
        <v>17</v>
      </c>
    </row>
    <row r="4732" spans="1:1" x14ac:dyDescent="0.25">
      <c r="A4732" t="e">
        <f>- Lugar: Alto do Facho</f>
        <v>#NAME?</v>
      </c>
    </row>
    <row r="4733" spans="1:1" x14ac:dyDescent="0.25">
      <c r="A4733" t="e">
        <f>- Freguesia: Perozelo</f>
        <v>#NAME?</v>
      </c>
    </row>
    <row r="4734" spans="1:1" x14ac:dyDescent="0.25">
      <c r="A4734" t="e">
        <f>- Concelho: Penafiel</f>
        <v>#NAME?</v>
      </c>
    </row>
    <row r="4735" spans="1:1" x14ac:dyDescent="0.25">
      <c r="A4735" t="e">
        <f>- Distrito: Porto</f>
        <v>#NAME?</v>
      </c>
    </row>
    <row r="4736" spans="1:1" x14ac:dyDescent="0.25">
      <c r="A4736" t="s">
        <v>1500</v>
      </c>
    </row>
    <row r="4737" spans="1:1" x14ac:dyDescent="0.25">
      <c r="A4737" t="s">
        <v>1501</v>
      </c>
    </row>
    <row r="4738" spans="1:1" x14ac:dyDescent="0.25">
      <c r="A4738" t="s">
        <v>464</v>
      </c>
    </row>
    <row r="4739" spans="1:1" x14ac:dyDescent="0.25">
      <c r="A4739" t="s">
        <v>55</v>
      </c>
    </row>
    <row r="4740" spans="1:1" x14ac:dyDescent="0.25">
      <c r="A4740" t="s">
        <v>56</v>
      </c>
    </row>
    <row r="4741" spans="1:1" x14ac:dyDescent="0.25">
      <c r="A4741" t="s">
        <v>44</v>
      </c>
    </row>
    <row r="4742" spans="1:1" x14ac:dyDescent="0.25">
      <c r="A4742" t="s">
        <v>57</v>
      </c>
    </row>
    <row r="4743" spans="1:1" x14ac:dyDescent="0.25">
      <c r="A4743" t="s">
        <v>77</v>
      </c>
    </row>
    <row r="4744" spans="1:1" x14ac:dyDescent="0.25">
      <c r="A4744" t="s">
        <v>47</v>
      </c>
    </row>
    <row r="4745" spans="1:1" x14ac:dyDescent="0.25">
      <c r="A4745" t="s">
        <v>1502</v>
      </c>
    </row>
    <row r="4746" spans="1:1" x14ac:dyDescent="0.25">
      <c r="A4746" t="s">
        <v>1503</v>
      </c>
    </row>
    <row r="4747" spans="1:1" x14ac:dyDescent="0.25">
      <c r="A4747" t="s">
        <v>1504</v>
      </c>
    </row>
    <row r="4748" spans="1:1" x14ac:dyDescent="0.25">
      <c r="A4748" t="s">
        <v>69</v>
      </c>
    </row>
    <row r="4749" spans="1:1" x14ac:dyDescent="0.25">
      <c r="A4749" t="s">
        <v>17</v>
      </c>
    </row>
    <row r="4750" spans="1:1" x14ac:dyDescent="0.25">
      <c r="A4750" t="e">
        <f>- Lugar: Lugar de Bocal</f>
        <v>#NAME?</v>
      </c>
    </row>
    <row r="4751" spans="1:1" x14ac:dyDescent="0.25">
      <c r="A4751" t="e">
        <f>- Freguesia: Cabeça Santa</f>
        <v>#NAME?</v>
      </c>
    </row>
    <row r="4752" spans="1:1" x14ac:dyDescent="0.25">
      <c r="A4752" t="e">
        <f>- Concelho: Penafiel</f>
        <v>#NAME?</v>
      </c>
    </row>
    <row r="4753" spans="1:1" x14ac:dyDescent="0.25">
      <c r="A4753" t="e">
        <f>- Distrito: Porto</f>
        <v>#NAME?</v>
      </c>
    </row>
    <row r="4754" spans="1:1" x14ac:dyDescent="0.25">
      <c r="A4754" t="s">
        <v>1505</v>
      </c>
    </row>
    <row r="4755" spans="1:1" x14ac:dyDescent="0.25">
      <c r="A4755" t="s">
        <v>1506</v>
      </c>
    </row>
    <row r="4756" spans="1:1" x14ac:dyDescent="0.25">
      <c r="A4756" t="s">
        <v>1507</v>
      </c>
    </row>
    <row r="4757" spans="1:1" x14ac:dyDescent="0.25">
      <c r="A4757" t="s">
        <v>55</v>
      </c>
    </row>
    <row r="4758" spans="1:1" x14ac:dyDescent="0.25">
      <c r="A4758" t="s">
        <v>56</v>
      </c>
    </row>
    <row r="4759" spans="1:1" x14ac:dyDescent="0.25">
      <c r="A4759" t="s">
        <v>44</v>
      </c>
    </row>
    <row r="4760" spans="1:1" x14ac:dyDescent="0.25">
      <c r="A4760" t="s">
        <v>57</v>
      </c>
    </row>
    <row r="4761" spans="1:1" x14ac:dyDescent="0.25">
      <c r="A4761" t="s">
        <v>167</v>
      </c>
    </row>
    <row r="4762" spans="1:1" x14ac:dyDescent="0.25">
      <c r="A4762" t="s">
        <v>47</v>
      </c>
    </row>
    <row r="4763" spans="1:1" x14ac:dyDescent="0.25">
      <c r="A4763" t="s">
        <v>1508</v>
      </c>
    </row>
    <row r="4764" spans="1:1" x14ac:dyDescent="0.25">
      <c r="A4764" t="s">
        <v>1509</v>
      </c>
    </row>
    <row r="4765" spans="1:1" x14ac:dyDescent="0.25">
      <c r="A4765" t="s">
        <v>1510</v>
      </c>
    </row>
    <row r="4766" spans="1:1" x14ac:dyDescent="0.25">
      <c r="A4766" t="s">
        <v>69</v>
      </c>
    </row>
    <row r="4767" spans="1:1" x14ac:dyDescent="0.25">
      <c r="A4767" t="s">
        <v>17</v>
      </c>
    </row>
    <row r="4768" spans="1:1" x14ac:dyDescent="0.25">
      <c r="A4768" t="e">
        <f>- Lugar: Lages</f>
        <v>#NAME?</v>
      </c>
    </row>
    <row r="4769" spans="1:1" x14ac:dyDescent="0.25">
      <c r="A4769" t="e">
        <f>- Freguesia: Paredes</f>
        <v>#NAME?</v>
      </c>
    </row>
    <row r="4770" spans="1:1" x14ac:dyDescent="0.25">
      <c r="A4770" t="e">
        <f>- Concelho: Penafiel</f>
        <v>#NAME?</v>
      </c>
    </row>
    <row r="4771" spans="1:1" x14ac:dyDescent="0.25">
      <c r="A4771" t="e">
        <f>- Distrito: Porto</f>
        <v>#NAME?</v>
      </c>
    </row>
    <row r="4772" spans="1:1" x14ac:dyDescent="0.25">
      <c r="A4772" t="s">
        <v>1511</v>
      </c>
    </row>
    <row r="4773" spans="1:1" x14ac:dyDescent="0.25">
      <c r="A4773" t="s">
        <v>1512</v>
      </c>
    </row>
    <row r="4774" spans="1:1" x14ac:dyDescent="0.25">
      <c r="A4774" t="s">
        <v>1513</v>
      </c>
    </row>
    <row r="4775" spans="1:1" x14ac:dyDescent="0.25">
      <c r="A4775" t="s">
        <v>84</v>
      </c>
    </row>
    <row r="4776" spans="1:1" x14ac:dyDescent="0.25">
      <c r="A4776" t="s">
        <v>85</v>
      </c>
    </row>
    <row r="4777" spans="1:1" x14ac:dyDescent="0.25">
      <c r="A4777" t="s">
        <v>44</v>
      </c>
    </row>
    <row r="4778" spans="1:1" x14ac:dyDescent="0.25">
      <c r="A4778" t="s">
        <v>66</v>
      </c>
    </row>
    <row r="4779" spans="1:1" x14ac:dyDescent="0.25">
      <c r="A4779" t="s">
        <v>77</v>
      </c>
    </row>
    <row r="4780" spans="1:1" x14ac:dyDescent="0.25">
      <c r="A4780" t="s">
        <v>47</v>
      </c>
    </row>
    <row r="4781" spans="1:1" x14ac:dyDescent="0.25">
      <c r="A4781" t="s">
        <v>1514</v>
      </c>
    </row>
    <row r="4782" spans="1:1" x14ac:dyDescent="0.25">
      <c r="A4782" t="s">
        <v>1515</v>
      </c>
    </row>
    <row r="4783" spans="1:1" x14ac:dyDescent="0.25">
      <c r="A4783" t="s">
        <v>1516</v>
      </c>
    </row>
    <row r="4784" spans="1:1" x14ac:dyDescent="0.25">
      <c r="A4784" t="s">
        <v>1517</v>
      </c>
    </row>
    <row r="4785" spans="1:1" x14ac:dyDescent="0.25">
      <c r="A4785" t="s">
        <v>17</v>
      </c>
    </row>
    <row r="4786" spans="1:1" x14ac:dyDescent="0.25">
      <c r="A4786" t="e">
        <f>- Lugar: Ameixede</f>
        <v>#NAME?</v>
      </c>
    </row>
    <row r="4787" spans="1:1" x14ac:dyDescent="0.25">
      <c r="A4787" t="e">
        <f>- Freguesia: Eja</f>
        <v>#NAME?</v>
      </c>
    </row>
    <row r="4788" spans="1:1" x14ac:dyDescent="0.25">
      <c r="A4788" t="e">
        <f>- Concelho: Penafiel</f>
        <v>#NAME?</v>
      </c>
    </row>
    <row r="4789" spans="1:1" x14ac:dyDescent="0.25">
      <c r="A4789" t="e">
        <f>- Distrito: Porto</f>
        <v>#NAME?</v>
      </c>
    </row>
    <row r="4790" spans="1:1" x14ac:dyDescent="0.25">
      <c r="A4790" t="s">
        <v>1518</v>
      </c>
    </row>
    <row r="4791" spans="1:1" x14ac:dyDescent="0.25">
      <c r="A4791" t="s">
        <v>1519</v>
      </c>
    </row>
    <row r="4792" spans="1:1" x14ac:dyDescent="0.25">
      <c r="A4792" t="s">
        <v>1520</v>
      </c>
    </row>
    <row r="4793" spans="1:1" x14ac:dyDescent="0.25">
      <c r="A4793" t="s">
        <v>55</v>
      </c>
    </row>
    <row r="4794" spans="1:1" x14ac:dyDescent="0.25">
      <c r="A4794" t="s">
        <v>56</v>
      </c>
    </row>
    <row r="4795" spans="1:1" x14ac:dyDescent="0.25">
      <c r="A4795" t="s">
        <v>44</v>
      </c>
    </row>
    <row r="4796" spans="1:1" x14ac:dyDescent="0.25">
      <c r="A4796" t="s">
        <v>57</v>
      </c>
    </row>
    <row r="4797" spans="1:1" x14ac:dyDescent="0.25">
      <c r="A4797" t="s">
        <v>167</v>
      </c>
    </row>
    <row r="4798" spans="1:1" x14ac:dyDescent="0.25">
      <c r="A4798" t="s">
        <v>47</v>
      </c>
    </row>
    <row r="4799" spans="1:1" x14ac:dyDescent="0.25">
      <c r="A4799" t="s">
        <v>1508</v>
      </c>
    </row>
    <row r="4800" spans="1:1" x14ac:dyDescent="0.25">
      <c r="A4800" t="s">
        <v>1521</v>
      </c>
    </row>
    <row r="4801" spans="1:1" x14ac:dyDescent="0.25">
      <c r="A4801" t="s">
        <v>1522</v>
      </c>
    </row>
    <row r="4802" spans="1:1" x14ac:dyDescent="0.25">
      <c r="A4802" t="s">
        <v>1523</v>
      </c>
    </row>
    <row r="4803" spans="1:1" x14ac:dyDescent="0.25">
      <c r="A4803" t="s">
        <v>17</v>
      </c>
    </row>
    <row r="4804" spans="1:1" x14ac:dyDescent="0.25">
      <c r="A4804" t="s">
        <v>116</v>
      </c>
    </row>
    <row r="4805" spans="1:1" x14ac:dyDescent="0.25">
      <c r="A4805" t="e">
        <f>- Freguesia: Eja</f>
        <v>#NAME?</v>
      </c>
    </row>
    <row r="4806" spans="1:1" x14ac:dyDescent="0.25">
      <c r="A4806" t="e">
        <f>- Concelho: Penafiel</f>
        <v>#NAME?</v>
      </c>
    </row>
    <row r="4807" spans="1:1" x14ac:dyDescent="0.25">
      <c r="A4807" t="e">
        <f>- Distrito: Porto</f>
        <v>#NAME?</v>
      </c>
    </row>
    <row r="4808" spans="1:1" x14ac:dyDescent="0.25">
      <c r="A4808" t="s">
        <v>1524</v>
      </c>
    </row>
    <row r="4809" spans="1:1" x14ac:dyDescent="0.25">
      <c r="A4809" t="s">
        <v>1525</v>
      </c>
    </row>
    <row r="4810" spans="1:1" x14ac:dyDescent="0.25">
      <c r="A4810" t="s">
        <v>1526</v>
      </c>
    </row>
    <row r="4811" spans="1:1" x14ac:dyDescent="0.25">
      <c r="A4811" t="s">
        <v>55</v>
      </c>
    </row>
    <row r="4812" spans="1:1" x14ac:dyDescent="0.25">
      <c r="A4812" t="s">
        <v>56</v>
      </c>
    </row>
    <row r="4813" spans="1:1" x14ac:dyDescent="0.25">
      <c r="A4813" t="s">
        <v>44</v>
      </c>
    </row>
    <row r="4814" spans="1:1" x14ac:dyDescent="0.25">
      <c r="A4814" t="s">
        <v>57</v>
      </c>
    </row>
    <row r="4815" spans="1:1" x14ac:dyDescent="0.25">
      <c r="A4815" t="s">
        <v>113</v>
      </c>
    </row>
    <row r="4816" spans="1:1" x14ac:dyDescent="0.25">
      <c r="A4816" t="s">
        <v>47</v>
      </c>
    </row>
    <row r="4817" spans="1:1" x14ac:dyDescent="0.25">
      <c r="A4817" t="s">
        <v>1508</v>
      </c>
    </row>
    <row r="4818" spans="1:1" x14ac:dyDescent="0.25">
      <c r="A4818" t="s">
        <v>1527</v>
      </c>
    </row>
    <row r="4819" spans="1:1" x14ac:dyDescent="0.25">
      <c r="A4819" t="s">
        <v>1528</v>
      </c>
    </row>
    <row r="4820" spans="1:1" x14ac:dyDescent="0.25">
      <c r="A4820" t="s">
        <v>1529</v>
      </c>
    </row>
    <row r="4821" spans="1:1" x14ac:dyDescent="0.25">
      <c r="A4821" t="s">
        <v>17</v>
      </c>
    </row>
    <row r="4822" spans="1:1" x14ac:dyDescent="0.25">
      <c r="A4822" t="e">
        <f>- Lugar: Sobreira</f>
        <v>#NAME?</v>
      </c>
    </row>
    <row r="4823" spans="1:1" x14ac:dyDescent="0.25">
      <c r="A4823" t="e">
        <f>- Freguesia: Fiolhoso</f>
        <v>#NAME?</v>
      </c>
    </row>
    <row r="4824" spans="1:1" x14ac:dyDescent="0.25">
      <c r="A4824" t="e">
        <f>- Concelho: Murça</f>
        <v>#NAME?</v>
      </c>
    </row>
    <row r="4825" spans="1:1" x14ac:dyDescent="0.25">
      <c r="A4825" t="e">
        <f>- Distrito: Vila Real</f>
        <v>#NAME?</v>
      </c>
    </row>
    <row r="4826" spans="1:1" x14ac:dyDescent="0.25">
      <c r="A4826" t="s">
        <v>1530</v>
      </c>
    </row>
    <row r="4827" spans="1:1" x14ac:dyDescent="0.25">
      <c r="A4827" t="s">
        <v>1531</v>
      </c>
    </row>
    <row r="4828" spans="1:1" x14ac:dyDescent="0.25">
      <c r="A4828" t="s">
        <v>1532</v>
      </c>
    </row>
    <row r="4829" spans="1:1" x14ac:dyDescent="0.25">
      <c r="A4829" t="s">
        <v>112</v>
      </c>
    </row>
    <row r="4830" spans="1:1" x14ac:dyDescent="0.25">
      <c r="A4830" t="s">
        <v>120</v>
      </c>
    </row>
    <row r="4831" spans="1:1" x14ac:dyDescent="0.25">
      <c r="A4831" t="s">
        <v>44</v>
      </c>
    </row>
    <row r="4832" spans="1:1" x14ac:dyDescent="0.25">
      <c r="A4832" t="s">
        <v>66</v>
      </c>
    </row>
    <row r="4833" spans="1:1" x14ac:dyDescent="0.25">
      <c r="A4833" t="s">
        <v>46</v>
      </c>
    </row>
    <row r="4834" spans="1:1" x14ac:dyDescent="0.25">
      <c r="A4834" t="s">
        <v>47</v>
      </c>
    </row>
    <row r="4835" spans="1:1" x14ac:dyDescent="0.25">
      <c r="A4835" t="s">
        <v>1533</v>
      </c>
    </row>
    <row r="4836" spans="1:1" x14ac:dyDescent="0.25">
      <c r="A4836" t="s">
        <v>1534</v>
      </c>
    </row>
    <row r="4837" spans="1:1" x14ac:dyDescent="0.25">
      <c r="A4837" t="s">
        <v>1535</v>
      </c>
    </row>
    <row r="4838" spans="1:1" x14ac:dyDescent="0.25">
      <c r="A4838" t="s">
        <v>69</v>
      </c>
    </row>
    <row r="4839" spans="1:1" x14ac:dyDescent="0.25">
      <c r="A4839" t="s">
        <v>17</v>
      </c>
    </row>
    <row r="4840" spans="1:1" x14ac:dyDescent="0.25">
      <c r="A4840" t="s">
        <v>116</v>
      </c>
    </row>
    <row r="4841" spans="1:1" x14ac:dyDescent="0.25">
      <c r="A4841" t="e">
        <f>- Freguesia: Ferreira</f>
        <v>#NAME?</v>
      </c>
    </row>
    <row r="4842" spans="1:1" x14ac:dyDescent="0.25">
      <c r="A4842" t="e">
        <f>- Concelho: Paços de Ferreira</f>
        <v>#NAME?</v>
      </c>
    </row>
    <row r="4843" spans="1:1" x14ac:dyDescent="0.25">
      <c r="A4843" t="e">
        <f>- Distrito: Porto</f>
        <v>#NAME?</v>
      </c>
    </row>
    <row r="4844" spans="1:1" x14ac:dyDescent="0.25">
      <c r="A4844" t="s">
        <v>1536</v>
      </c>
    </row>
    <row r="4845" spans="1:1" x14ac:dyDescent="0.25">
      <c r="A4845" t="s">
        <v>1537</v>
      </c>
    </row>
    <row r="4846" spans="1:1" x14ac:dyDescent="0.25">
      <c r="A4846" t="s">
        <v>298</v>
      </c>
    </row>
    <row r="4847" spans="1:1" x14ac:dyDescent="0.25">
      <c r="A4847" t="s">
        <v>221</v>
      </c>
    </row>
    <row r="4848" spans="1:1" x14ac:dyDescent="0.25">
      <c r="A4848" t="s">
        <v>73</v>
      </c>
    </row>
    <row r="4849" spans="1:1" x14ac:dyDescent="0.25">
      <c r="A4849" t="s">
        <v>44</v>
      </c>
    </row>
    <row r="4850" spans="1:1" x14ac:dyDescent="0.25">
      <c r="A4850" t="s">
        <v>222</v>
      </c>
    </row>
    <row r="4851" spans="1:1" x14ac:dyDescent="0.25">
      <c r="A4851" t="s">
        <v>77</v>
      </c>
    </row>
    <row r="4852" spans="1:1" x14ac:dyDescent="0.25">
      <c r="A4852" t="s">
        <v>47</v>
      </c>
    </row>
    <row r="4853" spans="1:1" x14ac:dyDescent="0.25">
      <c r="A4853" t="s">
        <v>1538</v>
      </c>
    </row>
    <row r="4854" spans="1:1" x14ac:dyDescent="0.25">
      <c r="A4854" t="s">
        <v>1539</v>
      </c>
    </row>
    <row r="4855" spans="1:1" x14ac:dyDescent="0.25">
      <c r="A4855" t="s">
        <v>1540</v>
      </c>
    </row>
    <row r="4856" spans="1:1" x14ac:dyDescent="0.25">
      <c r="A4856" t="s">
        <v>1541</v>
      </c>
    </row>
    <row r="4857" spans="1:1" x14ac:dyDescent="0.25">
      <c r="A4857" t="s">
        <v>17</v>
      </c>
    </row>
    <row r="4858" spans="1:1" x14ac:dyDescent="0.25">
      <c r="A4858" t="e">
        <f>- Lugar: Antigo de Sarraquinhos</f>
        <v>#NAME?</v>
      </c>
    </row>
    <row r="4859" spans="1:1" x14ac:dyDescent="0.25">
      <c r="A4859" t="e">
        <f>- Freguesia: Sarraquinhos</f>
        <v>#NAME?</v>
      </c>
    </row>
    <row r="4860" spans="1:1" x14ac:dyDescent="0.25">
      <c r="A4860" t="e">
        <f>- Concelho: Montalegre</f>
        <v>#NAME?</v>
      </c>
    </row>
    <row r="4861" spans="1:1" x14ac:dyDescent="0.25">
      <c r="A4861" t="e">
        <f>- Distrito: Vila Real</f>
        <v>#NAME?</v>
      </c>
    </row>
    <row r="4862" spans="1:1" x14ac:dyDescent="0.25">
      <c r="A4862" t="s">
        <v>1542</v>
      </c>
    </row>
    <row r="4863" spans="1:1" x14ac:dyDescent="0.25">
      <c r="A4863" t="s">
        <v>1543</v>
      </c>
    </row>
    <row r="4864" spans="1:1" x14ac:dyDescent="0.25">
      <c r="A4864" t="s">
        <v>130</v>
      </c>
    </row>
    <row r="4865" spans="1:1" x14ac:dyDescent="0.25">
      <c r="A4865" t="s">
        <v>55</v>
      </c>
    </row>
    <row r="4866" spans="1:1" x14ac:dyDescent="0.25">
      <c r="A4866" t="s">
        <v>56</v>
      </c>
    </row>
    <row r="4867" spans="1:1" x14ac:dyDescent="0.25">
      <c r="A4867" t="s">
        <v>44</v>
      </c>
    </row>
    <row r="4868" spans="1:1" x14ac:dyDescent="0.25">
      <c r="A4868" t="s">
        <v>222</v>
      </c>
    </row>
    <row r="4869" spans="1:1" x14ac:dyDescent="0.25">
      <c r="A4869" t="s">
        <v>46</v>
      </c>
    </row>
    <row r="4870" spans="1:1" x14ac:dyDescent="0.25">
      <c r="A4870" t="s">
        <v>47</v>
      </c>
    </row>
    <row r="4871" spans="1:1" x14ac:dyDescent="0.25">
      <c r="A4871" t="s">
        <v>1544</v>
      </c>
    </row>
    <row r="4872" spans="1:1" x14ac:dyDescent="0.25">
      <c r="A4872" t="s">
        <v>1545</v>
      </c>
    </row>
    <row r="4873" spans="1:1" x14ac:dyDescent="0.25">
      <c r="A4873" t="s">
        <v>1546</v>
      </c>
    </row>
    <row r="4874" spans="1:1" x14ac:dyDescent="0.25">
      <c r="A4874" t="s">
        <v>1547</v>
      </c>
    </row>
    <row r="4875" spans="1:1" x14ac:dyDescent="0.25">
      <c r="A4875" t="s">
        <v>17</v>
      </c>
    </row>
    <row r="4876" spans="1:1" x14ac:dyDescent="0.25">
      <c r="A4876" t="s">
        <v>116</v>
      </c>
    </row>
    <row r="4877" spans="1:1" x14ac:dyDescent="0.25">
      <c r="A4877" t="e">
        <f>- Freguesia: Chã</f>
        <v>#NAME?</v>
      </c>
    </row>
    <row r="4878" spans="1:1" x14ac:dyDescent="0.25">
      <c r="A4878" t="e">
        <f>- Concelho: Montalegre</f>
        <v>#NAME?</v>
      </c>
    </row>
    <row r="4879" spans="1:1" x14ac:dyDescent="0.25">
      <c r="A4879" t="e">
        <f>- Distrito: Vila Real</f>
        <v>#NAME?</v>
      </c>
    </row>
    <row r="4880" spans="1:1" x14ac:dyDescent="0.25">
      <c r="A4880" t="s">
        <v>1548</v>
      </c>
    </row>
    <row r="4881" spans="1:1" x14ac:dyDescent="0.25">
      <c r="A4881" t="s">
        <v>1549</v>
      </c>
    </row>
    <row r="4882" spans="1:1" x14ac:dyDescent="0.25">
      <c r="A4882" t="s">
        <v>1550</v>
      </c>
    </row>
    <row r="4883" spans="1:1" x14ac:dyDescent="0.25">
      <c r="A4883" t="s">
        <v>242</v>
      </c>
    </row>
    <row r="4884" spans="1:1" x14ac:dyDescent="0.25">
      <c r="A4884" t="s">
        <v>1551</v>
      </c>
    </row>
    <row r="4885" spans="1:1" x14ac:dyDescent="0.25">
      <c r="A4885" t="s">
        <v>44</v>
      </c>
    </row>
    <row r="4886" spans="1:1" x14ac:dyDescent="0.25">
      <c r="A4886" t="s">
        <v>384</v>
      </c>
    </row>
    <row r="4887" spans="1:1" x14ac:dyDescent="0.25">
      <c r="A4887" t="s">
        <v>113</v>
      </c>
    </row>
    <row r="4888" spans="1:1" x14ac:dyDescent="0.25">
      <c r="A4888" t="s">
        <v>93</v>
      </c>
    </row>
    <row r="4889" spans="1:1" x14ac:dyDescent="0.25">
      <c r="A4889" t="s">
        <v>1552</v>
      </c>
    </row>
    <row r="4890" spans="1:1" x14ac:dyDescent="0.25">
      <c r="A4890" t="s">
        <v>1553</v>
      </c>
    </row>
    <row r="4891" spans="1:1" x14ac:dyDescent="0.25">
      <c r="A4891" t="s">
        <v>1554</v>
      </c>
    </row>
    <row r="4892" spans="1:1" x14ac:dyDescent="0.25">
      <c r="A4892" t="s">
        <v>1555</v>
      </c>
    </row>
    <row r="4893" spans="1:1" x14ac:dyDescent="0.25">
      <c r="A4893" t="s">
        <v>17</v>
      </c>
    </row>
    <row r="4894" spans="1:1" x14ac:dyDescent="0.25">
      <c r="A4894" t="e">
        <f>- Lugar: Masseirões dos Mouros</f>
        <v>#NAME?</v>
      </c>
    </row>
    <row r="4895" spans="1:1" x14ac:dyDescent="0.25">
      <c r="A4895" t="e">
        <f>- Freguesia: Chã</f>
        <v>#NAME?</v>
      </c>
    </row>
    <row r="4896" spans="1:1" x14ac:dyDescent="0.25">
      <c r="A4896" t="e">
        <f>- Concelho: Montalegre</f>
        <v>#NAME?</v>
      </c>
    </row>
    <row r="4897" spans="1:1" x14ac:dyDescent="0.25">
      <c r="A4897" t="e">
        <f>- Distrito: Vila Real</f>
        <v>#NAME?</v>
      </c>
    </row>
    <row r="4898" spans="1:1" x14ac:dyDescent="0.25">
      <c r="A4898" t="s">
        <v>1556</v>
      </c>
    </row>
    <row r="4899" spans="1:1" x14ac:dyDescent="0.25">
      <c r="A4899" t="s">
        <v>1557</v>
      </c>
    </row>
    <row r="4900" spans="1:1" x14ac:dyDescent="0.25">
      <c r="A4900" t="s">
        <v>1558</v>
      </c>
    </row>
    <row r="4901" spans="1:1" x14ac:dyDescent="0.25">
      <c r="A4901" t="s">
        <v>84</v>
      </c>
    </row>
    <row r="4902" spans="1:1" x14ac:dyDescent="0.25">
      <c r="A4902" t="s">
        <v>56</v>
      </c>
    </row>
    <row r="4903" spans="1:1" x14ac:dyDescent="0.25">
      <c r="A4903" t="s">
        <v>44</v>
      </c>
    </row>
    <row r="4904" spans="1:1" x14ac:dyDescent="0.25">
      <c r="A4904" t="s">
        <v>66</v>
      </c>
    </row>
    <row r="4905" spans="1:1" x14ac:dyDescent="0.25">
      <c r="A4905" t="s">
        <v>77</v>
      </c>
    </row>
    <row r="4906" spans="1:1" x14ac:dyDescent="0.25">
      <c r="A4906" t="s">
        <v>93</v>
      </c>
    </row>
    <row r="4907" spans="1:1" x14ac:dyDescent="0.25">
      <c r="A4907" t="s">
        <v>1559</v>
      </c>
    </row>
    <row r="4908" spans="1:1" x14ac:dyDescent="0.25">
      <c r="A4908" t="s">
        <v>1560</v>
      </c>
    </row>
    <row r="4909" spans="1:1" x14ac:dyDescent="0.25">
      <c r="A4909" t="s">
        <v>1561</v>
      </c>
    </row>
    <row r="4910" spans="1:1" x14ac:dyDescent="0.25">
      <c r="A4910" t="s">
        <v>1562</v>
      </c>
    </row>
    <row r="4911" spans="1:1" x14ac:dyDescent="0.25">
      <c r="A4911" t="s">
        <v>17</v>
      </c>
    </row>
    <row r="4912" spans="1:1" x14ac:dyDescent="0.25">
      <c r="A4912" t="e">
        <f>- Lugar: Penedones</f>
        <v>#NAME?</v>
      </c>
    </row>
    <row r="4913" spans="1:1" x14ac:dyDescent="0.25">
      <c r="A4913" t="e">
        <f>- Freguesia: Chã</f>
        <v>#NAME?</v>
      </c>
    </row>
    <row r="4914" spans="1:1" x14ac:dyDescent="0.25">
      <c r="A4914" t="e">
        <f>- Concelho: Montalegre</f>
        <v>#NAME?</v>
      </c>
    </row>
    <row r="4915" spans="1:1" x14ac:dyDescent="0.25">
      <c r="A4915" t="e">
        <f>- Distrito: Vila Real</f>
        <v>#NAME?</v>
      </c>
    </row>
    <row r="4916" spans="1:1" x14ac:dyDescent="0.25">
      <c r="A4916" t="s">
        <v>1563</v>
      </c>
    </row>
    <row r="4917" spans="1:1" x14ac:dyDescent="0.25">
      <c r="A4917" t="s">
        <v>1564</v>
      </c>
    </row>
    <row r="4918" spans="1:1" x14ac:dyDescent="0.25">
      <c r="A4918" t="s">
        <v>1565</v>
      </c>
    </row>
    <row r="4919" spans="1:1" x14ac:dyDescent="0.25">
      <c r="A4919" t="s">
        <v>279</v>
      </c>
    </row>
    <row r="4920" spans="1:1" x14ac:dyDescent="0.25">
      <c r="A4920" t="s">
        <v>65</v>
      </c>
    </row>
    <row r="4921" spans="1:1" x14ac:dyDescent="0.25">
      <c r="A4921" t="s">
        <v>44</v>
      </c>
    </row>
    <row r="4922" spans="1:1" x14ac:dyDescent="0.25">
      <c r="A4922" t="s">
        <v>45</v>
      </c>
    </row>
    <row r="4923" spans="1:1" x14ac:dyDescent="0.25">
      <c r="A4923" t="s">
        <v>77</v>
      </c>
    </row>
    <row r="4924" spans="1:1" x14ac:dyDescent="0.25">
      <c r="A4924" t="s">
        <v>47</v>
      </c>
    </row>
    <row r="4925" spans="1:1" x14ac:dyDescent="0.25">
      <c r="A4925" t="s">
        <v>1566</v>
      </c>
    </row>
    <row r="4926" spans="1:1" x14ac:dyDescent="0.25">
      <c r="A4926" t="s">
        <v>1567</v>
      </c>
    </row>
    <row r="4927" spans="1:1" x14ac:dyDescent="0.25">
      <c r="A4927" t="s">
        <v>1568</v>
      </c>
    </row>
    <row r="4928" spans="1:1" x14ac:dyDescent="0.25">
      <c r="A4928" t="s">
        <v>69</v>
      </c>
    </row>
    <row r="4929" spans="1:1" x14ac:dyDescent="0.25">
      <c r="A4929" t="s">
        <v>17</v>
      </c>
    </row>
    <row r="4930" spans="1:1" x14ac:dyDescent="0.25">
      <c r="A4930" t="e">
        <f>- Lugar: Peireses - Outeiro do Rocho</f>
        <v>#NAME?</v>
      </c>
    </row>
    <row r="4931" spans="1:1" x14ac:dyDescent="0.25">
      <c r="A4931" t="e">
        <f>- Freguesia: Chã</f>
        <v>#NAME?</v>
      </c>
    </row>
    <row r="4932" spans="1:1" x14ac:dyDescent="0.25">
      <c r="A4932" t="e">
        <f>- Concelho: Montalegre</f>
        <v>#NAME?</v>
      </c>
    </row>
    <row r="4933" spans="1:1" x14ac:dyDescent="0.25">
      <c r="A4933" t="e">
        <f>- Distrito: Vila Real</f>
        <v>#NAME?</v>
      </c>
    </row>
    <row r="4934" spans="1:1" x14ac:dyDescent="0.25">
      <c r="A4934" t="s">
        <v>70</v>
      </c>
    </row>
    <row r="4935" spans="1:1" x14ac:dyDescent="0.25">
      <c r="A4935" t="s">
        <v>71</v>
      </c>
    </row>
    <row r="4936" spans="1:1" x14ac:dyDescent="0.25">
      <c r="A4936" t="s">
        <v>72</v>
      </c>
    </row>
    <row r="4937" spans="1:1" x14ac:dyDescent="0.25">
      <c r="A4937" t="s">
        <v>55</v>
      </c>
    </row>
    <row r="4938" spans="1:1" x14ac:dyDescent="0.25">
      <c r="A4938" t="s">
        <v>56</v>
      </c>
    </row>
    <row r="4939" spans="1:1" x14ac:dyDescent="0.25">
      <c r="A4939" t="s">
        <v>44</v>
      </c>
    </row>
    <row r="4940" spans="1:1" x14ac:dyDescent="0.25">
      <c r="A4940" t="s">
        <v>57</v>
      </c>
    </row>
    <row r="4941" spans="1:1" x14ac:dyDescent="0.25">
      <c r="A4941" t="s">
        <v>46</v>
      </c>
    </row>
    <row r="4942" spans="1:1" x14ac:dyDescent="0.25">
      <c r="A4942" t="s">
        <v>47</v>
      </c>
    </row>
    <row r="4943" spans="1:1" x14ac:dyDescent="0.25">
      <c r="A4943" t="s">
        <v>1569</v>
      </c>
    </row>
    <row r="4944" spans="1:1" x14ac:dyDescent="0.25">
      <c r="A4944" t="s">
        <v>1570</v>
      </c>
    </row>
    <row r="4945" spans="1:1" x14ac:dyDescent="0.25">
      <c r="A4945" t="s">
        <v>1571</v>
      </c>
    </row>
    <row r="4946" spans="1:1" x14ac:dyDescent="0.25">
      <c r="A4946" t="s">
        <v>1572</v>
      </c>
    </row>
    <row r="4947" spans="1:1" x14ac:dyDescent="0.25">
      <c r="A4947" t="s">
        <v>17</v>
      </c>
    </row>
    <row r="4948" spans="1:1" x14ac:dyDescent="0.25">
      <c r="A4948" t="e">
        <f>- Lugar: Lamego</f>
        <v>#NAME?</v>
      </c>
    </row>
    <row r="4949" spans="1:1" x14ac:dyDescent="0.25">
      <c r="A4949" t="e">
        <f>- Freguesia: Sarraquinhos</f>
        <v>#NAME?</v>
      </c>
    </row>
    <row r="4950" spans="1:1" x14ac:dyDescent="0.25">
      <c r="A4950" t="e">
        <f>- Concelho: Montalegre</f>
        <v>#NAME?</v>
      </c>
    </row>
    <row r="4951" spans="1:1" x14ac:dyDescent="0.25">
      <c r="A4951" t="e">
        <f>- Distrito: Vila Real</f>
        <v>#NAME?</v>
      </c>
    </row>
    <row r="4952" spans="1:1" x14ac:dyDescent="0.25">
      <c r="A4952" t="s">
        <v>1573</v>
      </c>
    </row>
    <row r="4953" spans="1:1" x14ac:dyDescent="0.25">
      <c r="A4953" t="s">
        <v>1574</v>
      </c>
    </row>
    <row r="4954" spans="1:1" x14ac:dyDescent="0.25">
      <c r="A4954" t="s">
        <v>1575</v>
      </c>
    </row>
    <row r="4955" spans="1:1" x14ac:dyDescent="0.25">
      <c r="A4955" t="s">
        <v>84</v>
      </c>
    </row>
    <row r="4956" spans="1:1" x14ac:dyDescent="0.25">
      <c r="A4956" t="s">
        <v>73</v>
      </c>
    </row>
    <row r="4957" spans="1:1" x14ac:dyDescent="0.25">
      <c r="A4957" t="s">
        <v>44</v>
      </c>
    </row>
    <row r="4958" spans="1:1" x14ac:dyDescent="0.25">
      <c r="A4958" t="s">
        <v>66</v>
      </c>
    </row>
    <row r="4959" spans="1:1" x14ac:dyDescent="0.25">
      <c r="A4959" t="s">
        <v>46</v>
      </c>
    </row>
    <row r="4960" spans="1:1" x14ac:dyDescent="0.25">
      <c r="A4960" t="s">
        <v>47</v>
      </c>
    </row>
    <row r="4961" spans="1:1" x14ac:dyDescent="0.25">
      <c r="A4961" t="s">
        <v>1576</v>
      </c>
    </row>
    <row r="4962" spans="1:1" x14ac:dyDescent="0.25">
      <c r="A4962" t="s">
        <v>1577</v>
      </c>
    </row>
    <row r="4963" spans="1:1" x14ac:dyDescent="0.25">
      <c r="A4963" t="s">
        <v>1578</v>
      </c>
    </row>
    <row r="4964" spans="1:1" x14ac:dyDescent="0.25">
      <c r="A4964" t="s">
        <v>1579</v>
      </c>
    </row>
    <row r="4965" spans="1:1" x14ac:dyDescent="0.25">
      <c r="A4965" t="s">
        <v>17</v>
      </c>
    </row>
    <row r="4966" spans="1:1" x14ac:dyDescent="0.25">
      <c r="A4966" t="s">
        <v>116</v>
      </c>
    </row>
    <row r="4967" spans="1:1" x14ac:dyDescent="0.25">
      <c r="A4967" t="e">
        <f>- Freguesia: Vilar de Perdizes</f>
        <v>#NAME?</v>
      </c>
    </row>
    <row r="4968" spans="1:1" x14ac:dyDescent="0.25">
      <c r="A4968" t="e">
        <f>- Concelho: Montalegre</f>
        <v>#NAME?</v>
      </c>
    </row>
    <row r="4969" spans="1:1" x14ac:dyDescent="0.25">
      <c r="A4969" t="e">
        <f>- Distrito: Vila Real</f>
        <v>#NAME?</v>
      </c>
    </row>
    <row r="4970" spans="1:1" x14ac:dyDescent="0.25">
      <c r="A4970" t="s">
        <v>1580</v>
      </c>
    </row>
    <row r="4971" spans="1:1" x14ac:dyDescent="0.25">
      <c r="A4971" t="s">
        <v>1581</v>
      </c>
    </row>
    <row r="4972" spans="1:1" x14ac:dyDescent="0.25">
      <c r="A4972" t="s">
        <v>625</v>
      </c>
    </row>
    <row r="4973" spans="1:1" x14ac:dyDescent="0.25">
      <c r="A4973" t="s">
        <v>55</v>
      </c>
    </row>
    <row r="4974" spans="1:1" x14ac:dyDescent="0.25">
      <c r="A4974" t="s">
        <v>56</v>
      </c>
    </row>
    <row r="4975" spans="1:1" x14ac:dyDescent="0.25">
      <c r="A4975" t="s">
        <v>44</v>
      </c>
    </row>
    <row r="4976" spans="1:1" x14ac:dyDescent="0.25">
      <c r="A4976" t="s">
        <v>243</v>
      </c>
    </row>
    <row r="4977" spans="1:1" x14ac:dyDescent="0.25">
      <c r="A4977" t="s">
        <v>167</v>
      </c>
    </row>
    <row r="4978" spans="1:1" x14ac:dyDescent="0.25">
      <c r="A4978" t="s">
        <v>47</v>
      </c>
    </row>
    <row r="4979" spans="1:1" x14ac:dyDescent="0.25">
      <c r="A4979" t="s">
        <v>1582</v>
      </c>
    </row>
    <row r="4980" spans="1:1" x14ac:dyDescent="0.25">
      <c r="A4980" t="s">
        <v>1583</v>
      </c>
    </row>
    <row r="4981" spans="1:1" x14ac:dyDescent="0.25">
      <c r="A4981" t="s">
        <v>1584</v>
      </c>
    </row>
    <row r="4982" spans="1:1" x14ac:dyDescent="0.25">
      <c r="A4982" t="s">
        <v>1585</v>
      </c>
    </row>
    <row r="4983" spans="1:1" x14ac:dyDescent="0.25">
      <c r="A4983" t="s">
        <v>17</v>
      </c>
    </row>
    <row r="4984" spans="1:1" x14ac:dyDescent="0.25">
      <c r="A4984" t="e">
        <f>- Lugar: Quadrela</f>
        <v>#NAME?</v>
      </c>
    </row>
    <row r="4985" spans="1:1" x14ac:dyDescent="0.25">
      <c r="A4985" t="e">
        <f>- Freguesia: Donões</f>
        <v>#NAME?</v>
      </c>
    </row>
    <row r="4986" spans="1:1" x14ac:dyDescent="0.25">
      <c r="A4986" t="e">
        <f>- Concelho: Montalegre</f>
        <v>#NAME?</v>
      </c>
    </row>
    <row r="4987" spans="1:1" x14ac:dyDescent="0.25">
      <c r="A4987" t="e">
        <f>- Distrito: Vila Real</f>
        <v>#NAME?</v>
      </c>
    </row>
    <row r="4988" spans="1:1" x14ac:dyDescent="0.25">
      <c r="A4988" t="s">
        <v>1586</v>
      </c>
    </row>
    <row r="4989" spans="1:1" x14ac:dyDescent="0.25">
      <c r="A4989" t="s">
        <v>1587</v>
      </c>
    </row>
    <row r="4990" spans="1:1" x14ac:dyDescent="0.25">
      <c r="A4990" t="s">
        <v>1588</v>
      </c>
    </row>
    <row r="4991" spans="1:1" x14ac:dyDescent="0.25">
      <c r="A4991" t="s">
        <v>55</v>
      </c>
    </row>
    <row r="4992" spans="1:1" x14ac:dyDescent="0.25">
      <c r="A4992" t="s">
        <v>56</v>
      </c>
    </row>
    <row r="4993" spans="1:1" x14ac:dyDescent="0.25">
      <c r="A4993" t="s">
        <v>44</v>
      </c>
    </row>
    <row r="4994" spans="1:1" x14ac:dyDescent="0.25">
      <c r="A4994" t="s">
        <v>57</v>
      </c>
    </row>
    <row r="4995" spans="1:1" x14ac:dyDescent="0.25">
      <c r="A4995" t="s">
        <v>46</v>
      </c>
    </row>
    <row r="4996" spans="1:1" x14ac:dyDescent="0.25">
      <c r="A4996" t="s">
        <v>47</v>
      </c>
    </row>
    <row r="4997" spans="1:1" x14ac:dyDescent="0.25">
      <c r="A4997" t="s">
        <v>1589</v>
      </c>
    </row>
    <row r="4998" spans="1:1" x14ac:dyDescent="0.25">
      <c r="A4998" t="s">
        <v>1590</v>
      </c>
    </row>
    <row r="4999" spans="1:1" x14ac:dyDescent="0.25">
      <c r="A4999" t="s">
        <v>1591</v>
      </c>
    </row>
    <row r="5000" spans="1:1" x14ac:dyDescent="0.25">
      <c r="A5000" t="s">
        <v>1592</v>
      </c>
    </row>
    <row r="5001" spans="1:1" x14ac:dyDescent="0.25">
      <c r="A5001" t="s">
        <v>17</v>
      </c>
    </row>
    <row r="5002" spans="1:1" x14ac:dyDescent="0.25">
      <c r="A5002" t="e">
        <f>- Lugar: Capela de Santo Amaro</f>
        <v>#NAME?</v>
      </c>
    </row>
    <row r="5003" spans="1:1" x14ac:dyDescent="0.25">
      <c r="A5003" t="e">
        <f>- Freguesia: Donões</f>
        <v>#NAME?</v>
      </c>
    </row>
    <row r="5004" spans="1:1" x14ac:dyDescent="0.25">
      <c r="A5004" t="e">
        <f>- Concelho: Montalegre</f>
        <v>#NAME?</v>
      </c>
    </row>
    <row r="5005" spans="1:1" x14ac:dyDescent="0.25">
      <c r="A5005" t="e">
        <f>- Distrito: Vila Real</f>
        <v>#NAME?</v>
      </c>
    </row>
    <row r="5006" spans="1:1" x14ac:dyDescent="0.25">
      <c r="A5006" t="s">
        <v>1593</v>
      </c>
    </row>
    <row r="5007" spans="1:1" x14ac:dyDescent="0.25">
      <c r="A5007" t="s">
        <v>1594</v>
      </c>
    </row>
    <row r="5008" spans="1:1" x14ac:dyDescent="0.25">
      <c r="A5008" t="s">
        <v>1595</v>
      </c>
    </row>
    <row r="5009" spans="1:1" x14ac:dyDescent="0.25">
      <c r="A5009" t="s">
        <v>279</v>
      </c>
    </row>
    <row r="5010" spans="1:1" x14ac:dyDescent="0.25">
      <c r="A5010" t="s">
        <v>280</v>
      </c>
    </row>
    <row r="5011" spans="1:1" x14ac:dyDescent="0.25">
      <c r="A5011" t="s">
        <v>44</v>
      </c>
    </row>
    <row r="5012" spans="1:1" x14ac:dyDescent="0.25">
      <c r="A5012" t="s">
        <v>45</v>
      </c>
    </row>
    <row r="5013" spans="1:1" x14ac:dyDescent="0.25">
      <c r="A5013" t="s">
        <v>113</v>
      </c>
    </row>
    <row r="5014" spans="1:1" x14ac:dyDescent="0.25">
      <c r="A5014" t="s">
        <v>47</v>
      </c>
    </row>
    <row r="5015" spans="1:1" x14ac:dyDescent="0.25">
      <c r="A5015" t="s">
        <v>1596</v>
      </c>
    </row>
    <row r="5016" spans="1:1" x14ac:dyDescent="0.25">
      <c r="A5016" t="s">
        <v>1597</v>
      </c>
    </row>
    <row r="5017" spans="1:1" x14ac:dyDescent="0.25">
      <c r="A5017" t="s">
        <v>1598</v>
      </c>
    </row>
    <row r="5018" spans="1:1" x14ac:dyDescent="0.25">
      <c r="A5018" t="s">
        <v>1599</v>
      </c>
    </row>
    <row r="5019" spans="1:1" x14ac:dyDescent="0.25">
      <c r="A5019" t="s">
        <v>17</v>
      </c>
    </row>
    <row r="5020" spans="1:1" x14ac:dyDescent="0.25">
      <c r="A5020" t="e">
        <f>- Lugar: Capela da Senhora da Natividade</f>
        <v>#NAME?</v>
      </c>
    </row>
    <row r="5021" spans="1:1" x14ac:dyDescent="0.25">
      <c r="A5021" t="e">
        <f>- Freguesia: Cervos</f>
        <v>#NAME?</v>
      </c>
    </row>
    <row r="5022" spans="1:1" x14ac:dyDescent="0.25">
      <c r="A5022" t="e">
        <f>- Concelho: Montalegre</f>
        <v>#NAME?</v>
      </c>
    </row>
    <row r="5023" spans="1:1" x14ac:dyDescent="0.25">
      <c r="A5023" t="e">
        <f>- Distrito: Vila Real</f>
        <v>#NAME?</v>
      </c>
    </row>
    <row r="5024" spans="1:1" x14ac:dyDescent="0.25">
      <c r="A5024" t="s">
        <v>1600</v>
      </c>
    </row>
    <row r="5025" spans="1:1" x14ac:dyDescent="0.25">
      <c r="A5025" t="s">
        <v>1601</v>
      </c>
    </row>
    <row r="5026" spans="1:1" x14ac:dyDescent="0.25">
      <c r="A5026" t="s">
        <v>1602</v>
      </c>
    </row>
    <row r="5027" spans="1:1" x14ac:dyDescent="0.25">
      <c r="A5027" t="s">
        <v>64</v>
      </c>
    </row>
    <row r="5028" spans="1:1" x14ac:dyDescent="0.25">
      <c r="A5028" t="s">
        <v>65</v>
      </c>
    </row>
    <row r="5029" spans="1:1" x14ac:dyDescent="0.25">
      <c r="A5029" t="s">
        <v>44</v>
      </c>
    </row>
    <row r="5030" spans="1:1" x14ac:dyDescent="0.25">
      <c r="A5030" t="s">
        <v>66</v>
      </c>
    </row>
    <row r="5031" spans="1:1" x14ac:dyDescent="0.25">
      <c r="A5031" t="s">
        <v>113</v>
      </c>
    </row>
    <row r="5032" spans="1:1" x14ac:dyDescent="0.25">
      <c r="A5032" t="s">
        <v>47</v>
      </c>
    </row>
    <row r="5033" spans="1:1" x14ac:dyDescent="0.25">
      <c r="A5033" t="s">
        <v>1603</v>
      </c>
    </row>
    <row r="5034" spans="1:1" x14ac:dyDescent="0.25">
      <c r="A5034" t="s">
        <v>1604</v>
      </c>
    </row>
    <row r="5035" spans="1:1" x14ac:dyDescent="0.25">
      <c r="A5035" t="s">
        <v>1605</v>
      </c>
    </row>
    <row r="5036" spans="1:1" x14ac:dyDescent="0.25">
      <c r="A5036" t="s">
        <v>1606</v>
      </c>
    </row>
    <row r="5037" spans="1:1" x14ac:dyDescent="0.25">
      <c r="A5037" t="s">
        <v>17</v>
      </c>
    </row>
    <row r="5038" spans="1:1" x14ac:dyDescent="0.25">
      <c r="A5038" t="s">
        <v>116</v>
      </c>
    </row>
    <row r="5039" spans="1:1" x14ac:dyDescent="0.25">
      <c r="A5039" t="e">
        <f>- Freguesia: Cabril</f>
        <v>#NAME?</v>
      </c>
    </row>
    <row r="5040" spans="1:1" x14ac:dyDescent="0.25">
      <c r="A5040" t="e">
        <f>- Concelho: Montalegre</f>
        <v>#NAME?</v>
      </c>
    </row>
    <row r="5041" spans="1:1" x14ac:dyDescent="0.25">
      <c r="A5041" t="e">
        <f>- Distrito: Vila Real</f>
        <v>#NAME?</v>
      </c>
    </row>
    <row r="5042" spans="1:1" x14ac:dyDescent="0.25">
      <c r="A5042" t="s">
        <v>1607</v>
      </c>
    </row>
    <row r="5043" spans="1:1" x14ac:dyDescent="0.25">
      <c r="A5043" t="s">
        <v>1608</v>
      </c>
    </row>
    <row r="5044" spans="1:1" x14ac:dyDescent="0.25">
      <c r="A5044" t="s">
        <v>1609</v>
      </c>
    </row>
    <row r="5045" spans="1:1" x14ac:dyDescent="0.25">
      <c r="A5045" t="s">
        <v>55</v>
      </c>
    </row>
    <row r="5046" spans="1:1" x14ac:dyDescent="0.25">
      <c r="A5046" t="s">
        <v>56</v>
      </c>
    </row>
    <row r="5047" spans="1:1" x14ac:dyDescent="0.25">
      <c r="A5047" t="s">
        <v>44</v>
      </c>
    </row>
    <row r="5048" spans="1:1" x14ac:dyDescent="0.25">
      <c r="A5048" t="s">
        <v>57</v>
      </c>
    </row>
    <row r="5049" spans="1:1" x14ac:dyDescent="0.25">
      <c r="A5049" t="s">
        <v>77</v>
      </c>
    </row>
    <row r="5050" spans="1:1" x14ac:dyDescent="0.25">
      <c r="A5050" t="s">
        <v>47</v>
      </c>
    </row>
    <row r="5051" spans="1:1" x14ac:dyDescent="0.25">
      <c r="A5051" t="s">
        <v>1610</v>
      </c>
    </row>
    <row r="5052" spans="1:1" x14ac:dyDescent="0.25">
      <c r="A5052" t="s">
        <v>1611</v>
      </c>
    </row>
    <row r="5053" spans="1:1" x14ac:dyDescent="0.25">
      <c r="A5053" t="s">
        <v>1612</v>
      </c>
    </row>
    <row r="5054" spans="1:1" x14ac:dyDescent="0.25">
      <c r="A5054" t="s">
        <v>1613</v>
      </c>
    </row>
    <row r="5055" spans="1:1" x14ac:dyDescent="0.25">
      <c r="A5055" t="s">
        <v>17</v>
      </c>
    </row>
    <row r="5056" spans="1:1" x14ac:dyDescent="0.25">
      <c r="A5056" t="s">
        <v>116</v>
      </c>
    </row>
    <row r="5057" spans="1:1" x14ac:dyDescent="0.25">
      <c r="A5057" t="e">
        <f>- Freguesia: Salto</f>
        <v>#NAME?</v>
      </c>
    </row>
    <row r="5058" spans="1:1" x14ac:dyDescent="0.25">
      <c r="A5058" t="e">
        <f>- Concelho: Montalegre</f>
        <v>#NAME?</v>
      </c>
    </row>
    <row r="5059" spans="1:1" x14ac:dyDescent="0.25">
      <c r="A5059" t="e">
        <f>- Distrito: Vila Real</f>
        <v>#NAME?</v>
      </c>
    </row>
    <row r="5060" spans="1:1" x14ac:dyDescent="0.25">
      <c r="A5060" t="s">
        <v>1614</v>
      </c>
    </row>
    <row r="5061" spans="1:1" x14ac:dyDescent="0.25">
      <c r="A5061" t="s">
        <v>1615</v>
      </c>
    </row>
    <row r="5062" spans="1:1" x14ac:dyDescent="0.25">
      <c r="A5062" t="s">
        <v>1550</v>
      </c>
    </row>
    <row r="5063" spans="1:1" x14ac:dyDescent="0.25">
      <c r="A5063" t="s">
        <v>84</v>
      </c>
    </row>
    <row r="5064" spans="1:1" x14ac:dyDescent="0.25">
      <c r="A5064" t="s">
        <v>85</v>
      </c>
    </row>
    <row r="5065" spans="1:1" x14ac:dyDescent="0.25">
      <c r="A5065" t="s">
        <v>44</v>
      </c>
    </row>
    <row r="5066" spans="1:1" x14ac:dyDescent="0.25">
      <c r="A5066" t="s">
        <v>66</v>
      </c>
    </row>
    <row r="5067" spans="1:1" x14ac:dyDescent="0.25">
      <c r="A5067" t="s">
        <v>77</v>
      </c>
    </row>
    <row r="5068" spans="1:1" x14ac:dyDescent="0.25">
      <c r="A5068" t="s">
        <v>93</v>
      </c>
    </row>
    <row r="5069" spans="1:1" x14ac:dyDescent="0.25">
      <c r="A5069" t="s">
        <v>1616</v>
      </c>
    </row>
    <row r="5070" spans="1:1" x14ac:dyDescent="0.25">
      <c r="A5070" t="s">
        <v>1617</v>
      </c>
    </row>
    <row r="5071" spans="1:1" x14ac:dyDescent="0.25">
      <c r="A5071" t="s">
        <v>1618</v>
      </c>
    </row>
    <row r="5072" spans="1:1" x14ac:dyDescent="0.25">
      <c r="A5072" t="s">
        <v>1619</v>
      </c>
    </row>
    <row r="5073" spans="1:1" x14ac:dyDescent="0.25">
      <c r="A5073" t="s">
        <v>17</v>
      </c>
    </row>
    <row r="5074" spans="1:1" x14ac:dyDescent="0.25">
      <c r="A5074" t="s">
        <v>116</v>
      </c>
    </row>
    <row r="5075" spans="1:1" x14ac:dyDescent="0.25">
      <c r="A5075" t="e">
        <f>- Freguesia: Candedo</f>
        <v>#NAME?</v>
      </c>
    </row>
    <row r="5076" spans="1:1" x14ac:dyDescent="0.25">
      <c r="A5076" t="e">
        <f>- Concelho: Murça</f>
        <v>#NAME?</v>
      </c>
    </row>
    <row r="5077" spans="1:1" x14ac:dyDescent="0.25">
      <c r="A5077" t="e">
        <f>- Distrito: Vila Real</f>
        <v>#NAME?</v>
      </c>
    </row>
    <row r="5078" spans="1:1" x14ac:dyDescent="0.25">
      <c r="A5078" t="s">
        <v>70</v>
      </c>
    </row>
    <row r="5079" spans="1:1" x14ac:dyDescent="0.25">
      <c r="A5079" t="s">
        <v>71</v>
      </c>
    </row>
    <row r="5080" spans="1:1" x14ac:dyDescent="0.25">
      <c r="A5080" t="s">
        <v>72</v>
      </c>
    </row>
    <row r="5081" spans="1:1" x14ac:dyDescent="0.25">
      <c r="A5081" t="s">
        <v>55</v>
      </c>
    </row>
    <row r="5082" spans="1:1" x14ac:dyDescent="0.25">
      <c r="A5082" t="s">
        <v>73</v>
      </c>
    </row>
    <row r="5083" spans="1:1" x14ac:dyDescent="0.25">
      <c r="A5083" t="s">
        <v>44</v>
      </c>
    </row>
    <row r="5084" spans="1:1" x14ac:dyDescent="0.25">
      <c r="A5084" t="s">
        <v>222</v>
      </c>
    </row>
    <row r="5085" spans="1:1" x14ac:dyDescent="0.25">
      <c r="A5085" t="s">
        <v>77</v>
      </c>
    </row>
    <row r="5086" spans="1:1" x14ac:dyDescent="0.25">
      <c r="A5086" t="s">
        <v>47</v>
      </c>
    </row>
    <row r="5087" spans="1:1" x14ac:dyDescent="0.25">
      <c r="A5087" t="s">
        <v>1620</v>
      </c>
    </row>
    <row r="5088" spans="1:1" x14ac:dyDescent="0.25">
      <c r="A5088" t="s">
        <v>1621</v>
      </c>
    </row>
    <row r="5089" spans="1:1" x14ac:dyDescent="0.25">
      <c r="A5089" t="s">
        <v>1622</v>
      </c>
    </row>
    <row r="5090" spans="1:1" x14ac:dyDescent="0.25">
      <c r="A5090" t="s">
        <v>1623</v>
      </c>
    </row>
    <row r="5091" spans="1:1" x14ac:dyDescent="0.25">
      <c r="A5091" t="s">
        <v>17</v>
      </c>
    </row>
    <row r="5092" spans="1:1" x14ac:dyDescent="0.25">
      <c r="A5092" t="s">
        <v>116</v>
      </c>
    </row>
    <row r="5093" spans="1:1" x14ac:dyDescent="0.25">
      <c r="A5093" t="e">
        <f>- Freguesia: Selores</f>
        <v>#NAME?</v>
      </c>
    </row>
    <row r="5094" spans="1:1" x14ac:dyDescent="0.25">
      <c r="A5094" t="e">
        <f>- Concelho: Carrazeda de Ansiães</f>
        <v>#NAME?</v>
      </c>
    </row>
    <row r="5095" spans="1:1" x14ac:dyDescent="0.25">
      <c r="A5095" t="e">
        <f>- Distrito: Bragança</f>
        <v>#NAME?</v>
      </c>
    </row>
    <row r="5096" spans="1:1" x14ac:dyDescent="0.25">
      <c r="A5096" t="s">
        <v>1624</v>
      </c>
    </row>
    <row r="5097" spans="1:1" x14ac:dyDescent="0.25">
      <c r="A5097" t="s">
        <v>1625</v>
      </c>
    </row>
    <row r="5098" spans="1:1" x14ac:dyDescent="0.25">
      <c r="A5098" t="s">
        <v>381</v>
      </c>
    </row>
    <row r="5099" spans="1:1" x14ac:dyDescent="0.25">
      <c r="A5099" t="s">
        <v>221</v>
      </c>
    </row>
    <row r="5100" spans="1:1" x14ac:dyDescent="0.25">
      <c r="A5100" t="s">
        <v>73</v>
      </c>
    </row>
    <row r="5101" spans="1:1" x14ac:dyDescent="0.25">
      <c r="A5101" t="s">
        <v>44</v>
      </c>
    </row>
    <row r="5102" spans="1:1" x14ac:dyDescent="0.25">
      <c r="A5102" t="s">
        <v>243</v>
      </c>
    </row>
    <row r="5103" spans="1:1" x14ac:dyDescent="0.25">
      <c r="A5103" t="s">
        <v>167</v>
      </c>
    </row>
    <row r="5104" spans="1:1" x14ac:dyDescent="0.25">
      <c r="A5104" t="s">
        <v>47</v>
      </c>
    </row>
    <row r="5105" spans="1:1" x14ac:dyDescent="0.25">
      <c r="A5105" t="s">
        <v>1626</v>
      </c>
    </row>
    <row r="5106" spans="1:1" x14ac:dyDescent="0.25">
      <c r="A5106" t="s">
        <v>1627</v>
      </c>
    </row>
    <row r="5107" spans="1:1" x14ac:dyDescent="0.25">
      <c r="A5107" t="s">
        <v>1628</v>
      </c>
    </row>
    <row r="5108" spans="1:1" x14ac:dyDescent="0.25">
      <c r="A5108" t="s">
        <v>1629</v>
      </c>
    </row>
    <row r="5109" spans="1:1" x14ac:dyDescent="0.25">
      <c r="A5109" t="s">
        <v>17</v>
      </c>
    </row>
    <row r="5110" spans="1:1" x14ac:dyDescent="0.25">
      <c r="A5110" t="s">
        <v>116</v>
      </c>
    </row>
    <row r="5111" spans="1:1" x14ac:dyDescent="0.25">
      <c r="A5111" t="e">
        <f>- Freguesia: Marzagão</f>
        <v>#NAME?</v>
      </c>
    </row>
    <row r="5112" spans="1:1" x14ac:dyDescent="0.25">
      <c r="A5112" t="e">
        <f>- Concelho: Carrazeda de Ansiães</f>
        <v>#NAME?</v>
      </c>
    </row>
    <row r="5113" spans="1:1" x14ac:dyDescent="0.25">
      <c r="A5113" t="e">
        <f>- Distrito: Bragança</f>
        <v>#NAME?</v>
      </c>
    </row>
    <row r="5114" spans="1:1" x14ac:dyDescent="0.25">
      <c r="A5114" t="s">
        <v>1630</v>
      </c>
    </row>
    <row r="5115" spans="1:1" x14ac:dyDescent="0.25">
      <c r="A5115" t="s">
        <v>1631</v>
      </c>
    </row>
    <row r="5116" spans="1:1" x14ac:dyDescent="0.25">
      <c r="A5116" t="s">
        <v>1632</v>
      </c>
    </row>
    <row r="5117" spans="1:1" x14ac:dyDescent="0.25">
      <c r="A5117" t="s">
        <v>55</v>
      </c>
    </row>
    <row r="5118" spans="1:1" x14ac:dyDescent="0.25">
      <c r="A5118" t="s">
        <v>56</v>
      </c>
    </row>
    <row r="5119" spans="1:1" x14ac:dyDescent="0.25">
      <c r="A5119" t="s">
        <v>44</v>
      </c>
    </row>
    <row r="5120" spans="1:1" x14ac:dyDescent="0.25">
      <c r="A5120" t="s">
        <v>57</v>
      </c>
    </row>
    <row r="5121" spans="1:1" x14ac:dyDescent="0.25">
      <c r="A5121" t="s">
        <v>77</v>
      </c>
    </row>
    <row r="5122" spans="1:1" x14ac:dyDescent="0.25">
      <c r="A5122" t="s">
        <v>47</v>
      </c>
    </row>
    <row r="5123" spans="1:1" x14ac:dyDescent="0.25">
      <c r="A5123" t="s">
        <v>1633</v>
      </c>
    </row>
    <row r="5124" spans="1:1" x14ac:dyDescent="0.25">
      <c r="A5124" t="s">
        <v>409</v>
      </c>
    </row>
    <row r="5125" spans="1:1" x14ac:dyDescent="0.25">
      <c r="A5125" t="s">
        <v>1634</v>
      </c>
    </row>
    <row r="5126" spans="1:1" x14ac:dyDescent="0.25">
      <c r="A5126" t="s">
        <v>1635</v>
      </c>
    </row>
    <row r="5127" spans="1:1" x14ac:dyDescent="0.25">
      <c r="A5127" t="s">
        <v>17</v>
      </c>
    </row>
    <row r="5128" spans="1:1" x14ac:dyDescent="0.25">
      <c r="A5128" t="s">
        <v>116</v>
      </c>
    </row>
    <row r="5129" spans="1:1" x14ac:dyDescent="0.25">
      <c r="A5129" t="e">
        <f>- Freguesia: Freixiel</f>
        <v>#NAME?</v>
      </c>
    </row>
    <row r="5130" spans="1:1" x14ac:dyDescent="0.25">
      <c r="A5130" t="e">
        <f>- Concelho: Vila Flôr</f>
        <v>#NAME?</v>
      </c>
    </row>
    <row r="5131" spans="1:1" x14ac:dyDescent="0.25">
      <c r="A5131" t="e">
        <f>- Distrito: Bragança</f>
        <v>#NAME?</v>
      </c>
    </row>
    <row r="5132" spans="1:1" x14ac:dyDescent="0.25">
      <c r="A5132" t="s">
        <v>1636</v>
      </c>
    </row>
    <row r="5133" spans="1:1" x14ac:dyDescent="0.25">
      <c r="A5133" t="s">
        <v>297</v>
      </c>
    </row>
    <row r="5134" spans="1:1" x14ac:dyDescent="0.25">
      <c r="A5134" t="s">
        <v>298</v>
      </c>
    </row>
    <row r="5135" spans="1:1" x14ac:dyDescent="0.25">
      <c r="A5135" t="s">
        <v>55</v>
      </c>
    </row>
    <row r="5136" spans="1:1" x14ac:dyDescent="0.25">
      <c r="A5136" t="s">
        <v>56</v>
      </c>
    </row>
    <row r="5137" spans="1:1" x14ac:dyDescent="0.25">
      <c r="A5137" t="s">
        <v>44</v>
      </c>
    </row>
    <row r="5138" spans="1:1" x14ac:dyDescent="0.25">
      <c r="A5138" t="s">
        <v>57</v>
      </c>
    </row>
    <row r="5139" spans="1:1" x14ac:dyDescent="0.25">
      <c r="A5139" t="s">
        <v>113</v>
      </c>
    </row>
    <row r="5140" spans="1:1" x14ac:dyDescent="0.25">
      <c r="A5140" t="s">
        <v>47</v>
      </c>
    </row>
    <row r="5141" spans="1:1" x14ac:dyDescent="0.25">
      <c r="A5141" t="s">
        <v>1637</v>
      </c>
    </row>
    <row r="5142" spans="1:1" x14ac:dyDescent="0.25">
      <c r="A5142" t="s">
        <v>1638</v>
      </c>
    </row>
    <row r="5143" spans="1:1" x14ac:dyDescent="0.25">
      <c r="A5143" t="s">
        <v>1639</v>
      </c>
    </row>
    <row r="5144" spans="1:1" x14ac:dyDescent="0.25">
      <c r="A5144" t="s">
        <v>1640</v>
      </c>
    </row>
    <row r="5145" spans="1:1" x14ac:dyDescent="0.25">
      <c r="A5145" t="s">
        <v>17</v>
      </c>
    </row>
    <row r="5146" spans="1:1" x14ac:dyDescent="0.25">
      <c r="A5146" t="e">
        <f>- Lugar: Cabeço das Cortes</f>
        <v>#NAME?</v>
      </c>
    </row>
    <row r="5147" spans="1:1" x14ac:dyDescent="0.25">
      <c r="A5147" t="e">
        <f>- Freguesia: Sanfins do Douro</f>
        <v>#NAME?</v>
      </c>
    </row>
    <row r="5148" spans="1:1" x14ac:dyDescent="0.25">
      <c r="A5148" t="e">
        <f>- Concelho: Alijó</f>
        <v>#NAME?</v>
      </c>
    </row>
    <row r="5149" spans="1:1" x14ac:dyDescent="0.25">
      <c r="A5149" t="e">
        <f>- Distrito: Vila Real</f>
        <v>#NAME?</v>
      </c>
    </row>
    <row r="5150" spans="1:1" x14ac:dyDescent="0.25">
      <c r="A5150" t="s">
        <v>1641</v>
      </c>
    </row>
    <row r="5151" spans="1:1" x14ac:dyDescent="0.25">
      <c r="A5151" t="s">
        <v>1642</v>
      </c>
    </row>
    <row r="5152" spans="1:1" x14ac:dyDescent="0.25">
      <c r="A5152" t="s">
        <v>99</v>
      </c>
    </row>
    <row r="5153" spans="1:1" x14ac:dyDescent="0.25">
      <c r="A5153" t="s">
        <v>55</v>
      </c>
    </row>
    <row r="5154" spans="1:1" x14ac:dyDescent="0.25">
      <c r="A5154" t="s">
        <v>56</v>
      </c>
    </row>
    <row r="5155" spans="1:1" x14ac:dyDescent="0.25">
      <c r="A5155" t="s">
        <v>44</v>
      </c>
    </row>
    <row r="5156" spans="1:1" x14ac:dyDescent="0.25">
      <c r="A5156" t="s">
        <v>222</v>
      </c>
    </row>
    <row r="5157" spans="1:1" x14ac:dyDescent="0.25">
      <c r="A5157" t="s">
        <v>77</v>
      </c>
    </row>
    <row r="5158" spans="1:1" x14ac:dyDescent="0.25">
      <c r="A5158" t="s">
        <v>47</v>
      </c>
    </row>
    <row r="5159" spans="1:1" x14ac:dyDescent="0.25">
      <c r="A5159" t="s">
        <v>1643</v>
      </c>
    </row>
    <row r="5160" spans="1:1" x14ac:dyDescent="0.25">
      <c r="A5160" t="s">
        <v>1644</v>
      </c>
    </row>
    <row r="5161" spans="1:1" x14ac:dyDescent="0.25">
      <c r="A5161" t="s">
        <v>1645</v>
      </c>
    </row>
    <row r="5162" spans="1:1" x14ac:dyDescent="0.25">
      <c r="A5162" t="s">
        <v>1646</v>
      </c>
    </row>
    <row r="5163" spans="1:1" x14ac:dyDescent="0.25">
      <c r="A5163" t="s">
        <v>17</v>
      </c>
    </row>
    <row r="5164" spans="1:1" x14ac:dyDescent="0.25">
      <c r="A5164" t="e">
        <f>- Lugar: Romeus</f>
        <v>#NAME?</v>
      </c>
    </row>
    <row r="5165" spans="1:1" x14ac:dyDescent="0.25">
      <c r="A5165" t="e">
        <f>- Freguesia: Ribeira de Pena</f>
        <v>#NAME?</v>
      </c>
    </row>
    <row r="5166" spans="1:1" x14ac:dyDescent="0.25">
      <c r="A5166" t="e">
        <f>- Concelho: Ribeira de Pena</f>
        <v>#NAME?</v>
      </c>
    </row>
    <row r="5167" spans="1:1" x14ac:dyDescent="0.25">
      <c r="A5167" t="e">
        <f>- Distrito: Vila Real</f>
        <v>#NAME?</v>
      </c>
    </row>
    <row r="5168" spans="1:1" x14ac:dyDescent="0.25">
      <c r="A5168" t="s">
        <v>1647</v>
      </c>
    </row>
    <row r="5169" spans="1:1" x14ac:dyDescent="0.25">
      <c r="A5169" t="s">
        <v>1648</v>
      </c>
    </row>
    <row r="5170" spans="1:1" x14ac:dyDescent="0.25">
      <c r="A5170" t="s">
        <v>1649</v>
      </c>
    </row>
    <row r="5171" spans="1:1" x14ac:dyDescent="0.25">
      <c r="A5171" t="s">
        <v>112</v>
      </c>
    </row>
    <row r="5172" spans="1:1" x14ac:dyDescent="0.25">
      <c r="A5172" t="s">
        <v>120</v>
      </c>
    </row>
    <row r="5173" spans="1:1" x14ac:dyDescent="0.25">
      <c r="A5173" t="s">
        <v>44</v>
      </c>
    </row>
    <row r="5174" spans="1:1" x14ac:dyDescent="0.25">
      <c r="A5174" t="s">
        <v>66</v>
      </c>
    </row>
    <row r="5175" spans="1:1" x14ac:dyDescent="0.25">
      <c r="A5175" t="s">
        <v>77</v>
      </c>
    </row>
    <row r="5176" spans="1:1" x14ac:dyDescent="0.25">
      <c r="A5176" t="s">
        <v>47</v>
      </c>
    </row>
    <row r="5177" spans="1:1" x14ac:dyDescent="0.25">
      <c r="A5177" t="s">
        <v>1650</v>
      </c>
    </row>
    <row r="5178" spans="1:1" x14ac:dyDescent="0.25">
      <c r="A5178" t="s">
        <v>1651</v>
      </c>
    </row>
    <row r="5179" spans="1:1" x14ac:dyDescent="0.25">
      <c r="A5179" t="s">
        <v>1652</v>
      </c>
    </row>
    <row r="5180" spans="1:1" x14ac:dyDescent="0.25">
      <c r="A5180" t="s">
        <v>1653</v>
      </c>
    </row>
    <row r="5181" spans="1:1" x14ac:dyDescent="0.25">
      <c r="A5181" t="s">
        <v>17</v>
      </c>
    </row>
    <row r="5182" spans="1:1" x14ac:dyDescent="0.25">
      <c r="A5182" t="e">
        <f>- Lugar: Póvoa</f>
        <v>#NAME?</v>
      </c>
    </row>
    <row r="5183" spans="1:1" x14ac:dyDescent="0.25">
      <c r="A5183" t="e">
        <f>- Freguesia: Ribeira de Pena</f>
        <v>#NAME?</v>
      </c>
    </row>
    <row r="5184" spans="1:1" x14ac:dyDescent="0.25">
      <c r="A5184" t="e">
        <f>- Concelho: Ribeira de Pena</f>
        <v>#NAME?</v>
      </c>
    </row>
    <row r="5185" spans="1:1" x14ac:dyDescent="0.25">
      <c r="A5185" t="e">
        <f>- Distrito: Vila Real</f>
        <v>#NAME?</v>
      </c>
    </row>
    <row r="5186" spans="1:1" x14ac:dyDescent="0.25">
      <c r="A5186" t="s">
        <v>1654</v>
      </c>
    </row>
    <row r="5187" spans="1:1" x14ac:dyDescent="0.25">
      <c r="A5187" t="s">
        <v>1655</v>
      </c>
    </row>
    <row r="5188" spans="1:1" x14ac:dyDescent="0.25">
      <c r="A5188" t="s">
        <v>83</v>
      </c>
    </row>
    <row r="5189" spans="1:1" x14ac:dyDescent="0.25">
      <c r="A5189" t="s">
        <v>279</v>
      </c>
    </row>
    <row r="5190" spans="1:1" x14ac:dyDescent="0.25">
      <c r="A5190" t="s">
        <v>85</v>
      </c>
    </row>
    <row r="5191" spans="1:1" x14ac:dyDescent="0.25">
      <c r="A5191" t="s">
        <v>44</v>
      </c>
    </row>
    <row r="5192" spans="1:1" x14ac:dyDescent="0.25">
      <c r="A5192" t="s">
        <v>45</v>
      </c>
    </row>
    <row r="5193" spans="1:1" x14ac:dyDescent="0.25">
      <c r="A5193" t="s">
        <v>131</v>
      </c>
    </row>
    <row r="5194" spans="1:1" x14ac:dyDescent="0.25">
      <c r="A5194" t="s">
        <v>47</v>
      </c>
    </row>
    <row r="5195" spans="1:1" x14ac:dyDescent="0.25">
      <c r="A5195" t="s">
        <v>1656</v>
      </c>
    </row>
    <row r="5196" spans="1:1" x14ac:dyDescent="0.25">
      <c r="A5196" t="s">
        <v>1657</v>
      </c>
    </row>
    <row r="5197" spans="1:1" x14ac:dyDescent="0.25">
      <c r="A5197" t="s">
        <v>1658</v>
      </c>
    </row>
    <row r="5198" spans="1:1" x14ac:dyDescent="0.25">
      <c r="A5198" t="s">
        <v>1659</v>
      </c>
    </row>
    <row r="5199" spans="1:1" x14ac:dyDescent="0.25">
      <c r="A5199" t="s">
        <v>17</v>
      </c>
    </row>
    <row r="5200" spans="1:1" x14ac:dyDescent="0.25">
      <c r="A5200" t="e">
        <f>- Lugar: Barreiros</f>
        <v>#NAME?</v>
      </c>
    </row>
    <row r="5201" spans="1:1" x14ac:dyDescent="0.25">
      <c r="A5201" t="e">
        <f>- Freguesia: Vilarinho dos Galegos</f>
        <v>#NAME?</v>
      </c>
    </row>
    <row r="5202" spans="1:1" x14ac:dyDescent="0.25">
      <c r="A5202" t="e">
        <f>- Concelho: Mogadouro</f>
        <v>#NAME?</v>
      </c>
    </row>
    <row r="5203" spans="1:1" x14ac:dyDescent="0.25">
      <c r="A5203" t="e">
        <f>- Distrito: Bragança</f>
        <v>#NAME?</v>
      </c>
    </row>
    <row r="5204" spans="1:1" x14ac:dyDescent="0.25">
      <c r="A5204" t="s">
        <v>1660</v>
      </c>
    </row>
    <row r="5205" spans="1:1" x14ac:dyDescent="0.25">
      <c r="A5205" t="s">
        <v>1661</v>
      </c>
    </row>
    <row r="5206" spans="1:1" x14ac:dyDescent="0.25">
      <c r="A5206" t="s">
        <v>1662</v>
      </c>
    </row>
    <row r="5207" spans="1:1" x14ac:dyDescent="0.25">
      <c r="A5207" t="s">
        <v>55</v>
      </c>
    </row>
    <row r="5208" spans="1:1" x14ac:dyDescent="0.25">
      <c r="A5208" t="s">
        <v>56</v>
      </c>
    </row>
    <row r="5209" spans="1:1" x14ac:dyDescent="0.25">
      <c r="A5209" t="s">
        <v>44</v>
      </c>
    </row>
    <row r="5210" spans="1:1" x14ac:dyDescent="0.25">
      <c r="A5210" t="s">
        <v>57</v>
      </c>
    </row>
    <row r="5211" spans="1:1" x14ac:dyDescent="0.25">
      <c r="A5211" t="s">
        <v>77</v>
      </c>
    </row>
    <row r="5212" spans="1:1" x14ac:dyDescent="0.25">
      <c r="A5212" t="s">
        <v>47</v>
      </c>
    </row>
    <row r="5213" spans="1:1" x14ac:dyDescent="0.25">
      <c r="A5213" t="s">
        <v>1663</v>
      </c>
    </row>
    <row r="5214" spans="1:1" x14ac:dyDescent="0.25">
      <c r="A5214" t="s">
        <v>1664</v>
      </c>
    </row>
    <row r="5215" spans="1:1" x14ac:dyDescent="0.25">
      <c r="A5215" t="s">
        <v>1665</v>
      </c>
    </row>
    <row r="5216" spans="1:1" x14ac:dyDescent="0.25">
      <c r="A5216" t="s">
        <v>1666</v>
      </c>
    </row>
    <row r="5217" spans="1:1" x14ac:dyDescent="0.25">
      <c r="A5217" t="s">
        <v>17</v>
      </c>
    </row>
    <row r="5218" spans="1:1" x14ac:dyDescent="0.25">
      <c r="A5218" t="s">
        <v>1667</v>
      </c>
    </row>
    <row r="5219" spans="1:1" x14ac:dyDescent="0.25">
      <c r="A5219" t="e">
        <f>- Freguesia: Urrós</f>
        <v>#NAME?</v>
      </c>
    </row>
    <row r="5220" spans="1:1" x14ac:dyDescent="0.25">
      <c r="A5220" t="e">
        <f>- Concelho: Mogadouro</f>
        <v>#NAME?</v>
      </c>
    </row>
    <row r="5221" spans="1:1" x14ac:dyDescent="0.25">
      <c r="A5221" t="e">
        <f>- Distrito: Bragança</f>
        <v>#NAME?</v>
      </c>
    </row>
    <row r="5222" spans="1:1" x14ac:dyDescent="0.25">
      <c r="A5222" t="s">
        <v>1668</v>
      </c>
    </row>
    <row r="5223" spans="1:1" x14ac:dyDescent="0.25">
      <c r="A5223" t="s">
        <v>1669</v>
      </c>
    </row>
    <row r="5224" spans="1:1" x14ac:dyDescent="0.25">
      <c r="A5224" t="s">
        <v>406</v>
      </c>
    </row>
    <row r="5225" spans="1:1" x14ac:dyDescent="0.25">
      <c r="A5225" t="s">
        <v>55</v>
      </c>
    </row>
    <row r="5226" spans="1:1" x14ac:dyDescent="0.25">
      <c r="A5226" t="s">
        <v>56</v>
      </c>
    </row>
    <row r="5227" spans="1:1" x14ac:dyDescent="0.25">
      <c r="A5227" t="s">
        <v>44</v>
      </c>
    </row>
    <row r="5228" spans="1:1" x14ac:dyDescent="0.25">
      <c r="A5228" t="s">
        <v>57</v>
      </c>
    </row>
    <row r="5229" spans="1:1" x14ac:dyDescent="0.25">
      <c r="A5229" t="s">
        <v>281</v>
      </c>
    </row>
    <row r="5230" spans="1:1" x14ac:dyDescent="0.25">
      <c r="A5230" t="s">
        <v>47</v>
      </c>
    </row>
    <row r="5231" spans="1:1" x14ac:dyDescent="0.25">
      <c r="A5231" t="s">
        <v>1670</v>
      </c>
    </row>
    <row r="5232" spans="1:1" x14ac:dyDescent="0.25">
      <c r="A5232" t="s">
        <v>1671</v>
      </c>
    </row>
    <row r="5233" spans="1:1" x14ac:dyDescent="0.25">
      <c r="A5233" t="s">
        <v>1672</v>
      </c>
    </row>
    <row r="5234" spans="1:1" x14ac:dyDescent="0.25">
      <c r="A5234" t="s">
        <v>1673</v>
      </c>
    </row>
    <row r="5235" spans="1:1" x14ac:dyDescent="0.25">
      <c r="A5235" t="s">
        <v>17</v>
      </c>
    </row>
    <row r="5236" spans="1:1" x14ac:dyDescent="0.25">
      <c r="A5236" t="s">
        <v>116</v>
      </c>
    </row>
    <row r="5237" spans="1:1" x14ac:dyDescent="0.25">
      <c r="A5237" t="e">
        <f>- Freguesia: Mogadouro</f>
        <v>#NAME?</v>
      </c>
    </row>
    <row r="5238" spans="1:1" x14ac:dyDescent="0.25">
      <c r="A5238" t="e">
        <f>- Concelho: Mogadouro</f>
        <v>#NAME?</v>
      </c>
    </row>
    <row r="5239" spans="1:1" x14ac:dyDescent="0.25">
      <c r="A5239" t="e">
        <f>- Distrito: Bragança</f>
        <v>#NAME?</v>
      </c>
    </row>
    <row r="5240" spans="1:1" x14ac:dyDescent="0.25">
      <c r="A5240" t="s">
        <v>1674</v>
      </c>
    </row>
    <row r="5241" spans="1:1" x14ac:dyDescent="0.25">
      <c r="A5241" t="s">
        <v>1675</v>
      </c>
    </row>
    <row r="5242" spans="1:1" x14ac:dyDescent="0.25">
      <c r="A5242" t="s">
        <v>99</v>
      </c>
    </row>
    <row r="5243" spans="1:1" x14ac:dyDescent="0.25">
      <c r="A5243" t="s">
        <v>76</v>
      </c>
    </row>
    <row r="5244" spans="1:1" x14ac:dyDescent="0.25">
      <c r="A5244" t="s">
        <v>73</v>
      </c>
    </row>
    <row r="5245" spans="1:1" x14ac:dyDescent="0.25">
      <c r="A5245" t="s">
        <v>44</v>
      </c>
    </row>
    <row r="5246" spans="1:1" x14ac:dyDescent="0.25">
      <c r="A5246" t="s">
        <v>66</v>
      </c>
    </row>
    <row r="5247" spans="1:1" x14ac:dyDescent="0.25">
      <c r="A5247" t="s">
        <v>167</v>
      </c>
    </row>
    <row r="5248" spans="1:1" x14ac:dyDescent="0.25">
      <c r="A5248" t="s">
        <v>93</v>
      </c>
    </row>
    <row r="5249" spans="1:1" x14ac:dyDescent="0.25">
      <c r="A5249" t="s">
        <v>1676</v>
      </c>
    </row>
    <row r="5250" spans="1:1" x14ac:dyDescent="0.25">
      <c r="A5250" t="s">
        <v>1677</v>
      </c>
    </row>
    <row r="5251" spans="1:1" x14ac:dyDescent="0.25">
      <c r="A5251" t="s">
        <v>1678</v>
      </c>
    </row>
    <row r="5252" spans="1:1" x14ac:dyDescent="0.25">
      <c r="A5252" t="s">
        <v>1679</v>
      </c>
    </row>
    <row r="5253" spans="1:1" x14ac:dyDescent="0.25">
      <c r="A5253" t="s">
        <v>17</v>
      </c>
    </row>
    <row r="5254" spans="1:1" x14ac:dyDescent="0.25">
      <c r="A5254" t="s">
        <v>116</v>
      </c>
    </row>
    <row r="5255" spans="1:1" x14ac:dyDescent="0.25">
      <c r="A5255" t="e">
        <f>- Freguesia: Travanca</f>
        <v>#NAME?</v>
      </c>
    </row>
    <row r="5256" spans="1:1" x14ac:dyDescent="0.25">
      <c r="A5256" t="e">
        <f>- Concelho: Mogadouro</f>
        <v>#NAME?</v>
      </c>
    </row>
    <row r="5257" spans="1:1" x14ac:dyDescent="0.25">
      <c r="A5257" t="e">
        <f>- Distrito: Bragança</f>
        <v>#NAME?</v>
      </c>
    </row>
    <row r="5258" spans="1:1" x14ac:dyDescent="0.25">
      <c r="A5258" t="s">
        <v>1680</v>
      </c>
    </row>
    <row r="5259" spans="1:1" x14ac:dyDescent="0.25">
      <c r="A5259" t="s">
        <v>1681</v>
      </c>
    </row>
    <row r="5260" spans="1:1" x14ac:dyDescent="0.25">
      <c r="A5260" t="s">
        <v>1682</v>
      </c>
    </row>
    <row r="5261" spans="1:1" x14ac:dyDescent="0.25">
      <c r="A5261" t="s">
        <v>55</v>
      </c>
    </row>
    <row r="5262" spans="1:1" x14ac:dyDescent="0.25">
      <c r="A5262" t="s">
        <v>56</v>
      </c>
    </row>
    <row r="5263" spans="1:1" x14ac:dyDescent="0.25">
      <c r="A5263" t="s">
        <v>44</v>
      </c>
    </row>
    <row r="5264" spans="1:1" x14ac:dyDescent="0.25">
      <c r="A5264" t="s">
        <v>222</v>
      </c>
    </row>
    <row r="5265" spans="1:1" x14ac:dyDescent="0.25">
      <c r="A5265" t="s">
        <v>167</v>
      </c>
    </row>
    <row r="5266" spans="1:1" x14ac:dyDescent="0.25">
      <c r="A5266" t="s">
        <v>47</v>
      </c>
    </row>
    <row r="5267" spans="1:1" x14ac:dyDescent="0.25">
      <c r="A5267" t="s">
        <v>1683</v>
      </c>
    </row>
    <row r="5268" spans="1:1" x14ac:dyDescent="0.25">
      <c r="A5268" t="s">
        <v>1684</v>
      </c>
    </row>
    <row r="5269" spans="1:1" x14ac:dyDescent="0.25">
      <c r="A5269" t="s">
        <v>1685</v>
      </c>
    </row>
    <row r="5270" spans="1:1" x14ac:dyDescent="0.25">
      <c r="A5270" t="s">
        <v>1686</v>
      </c>
    </row>
    <row r="5271" spans="1:1" x14ac:dyDescent="0.25">
      <c r="A5271" t="s">
        <v>17</v>
      </c>
    </row>
    <row r="5272" spans="1:1" x14ac:dyDescent="0.25">
      <c r="A5272" t="s">
        <v>116</v>
      </c>
    </row>
    <row r="5273" spans="1:1" x14ac:dyDescent="0.25">
      <c r="A5273" t="e">
        <f>- Freguesia: Mogadouro</f>
        <v>#NAME?</v>
      </c>
    </row>
    <row r="5274" spans="1:1" x14ac:dyDescent="0.25">
      <c r="A5274" t="e">
        <f>- Concelho: Mogadouro</f>
        <v>#NAME?</v>
      </c>
    </row>
    <row r="5275" spans="1:1" x14ac:dyDescent="0.25">
      <c r="A5275" t="e">
        <f>- Distrito: Bragança</f>
        <v>#NAME?</v>
      </c>
    </row>
    <row r="5276" spans="1:1" x14ac:dyDescent="0.25">
      <c r="A5276" t="s">
        <v>1687</v>
      </c>
    </row>
    <row r="5277" spans="1:1" x14ac:dyDescent="0.25">
      <c r="A5277" t="s">
        <v>1688</v>
      </c>
    </row>
    <row r="5278" spans="1:1" x14ac:dyDescent="0.25">
      <c r="A5278" t="s">
        <v>446</v>
      </c>
    </row>
    <row r="5279" spans="1:1" x14ac:dyDescent="0.25">
      <c r="A5279" t="s">
        <v>76</v>
      </c>
    </row>
    <row r="5280" spans="1:1" x14ac:dyDescent="0.25">
      <c r="A5280" t="s">
        <v>73</v>
      </c>
    </row>
    <row r="5281" spans="1:1" x14ac:dyDescent="0.25">
      <c r="A5281" t="s">
        <v>44</v>
      </c>
    </row>
    <row r="5282" spans="1:1" x14ac:dyDescent="0.25">
      <c r="A5282" t="s">
        <v>66</v>
      </c>
    </row>
    <row r="5283" spans="1:1" x14ac:dyDescent="0.25">
      <c r="A5283" t="s">
        <v>77</v>
      </c>
    </row>
    <row r="5284" spans="1:1" x14ac:dyDescent="0.25">
      <c r="A5284" t="s">
        <v>47</v>
      </c>
    </row>
    <row r="5285" spans="1:1" x14ac:dyDescent="0.25">
      <c r="A5285" t="s">
        <v>1689</v>
      </c>
    </row>
    <row r="5286" spans="1:1" x14ac:dyDescent="0.25">
      <c r="A5286" t="s">
        <v>1690</v>
      </c>
    </row>
    <row r="5287" spans="1:1" x14ac:dyDescent="0.25">
      <c r="A5287" t="s">
        <v>1691</v>
      </c>
    </row>
    <row r="5288" spans="1:1" x14ac:dyDescent="0.25">
      <c r="A5288" t="s">
        <v>1692</v>
      </c>
    </row>
    <row r="5289" spans="1:1" x14ac:dyDescent="0.25">
      <c r="A5289" t="s">
        <v>17</v>
      </c>
    </row>
    <row r="5290" spans="1:1" x14ac:dyDescent="0.25">
      <c r="A5290" t="e">
        <f>- Lugar: Algosinho</f>
        <v>#NAME?</v>
      </c>
    </row>
    <row r="5291" spans="1:1" x14ac:dyDescent="0.25">
      <c r="A5291" t="e">
        <f>- Freguesia: Peredo da Bemposta</f>
        <v>#NAME?</v>
      </c>
    </row>
    <row r="5292" spans="1:1" x14ac:dyDescent="0.25">
      <c r="A5292" t="e">
        <f>- Concelho: Mogadouro</f>
        <v>#NAME?</v>
      </c>
    </row>
    <row r="5293" spans="1:1" x14ac:dyDescent="0.25">
      <c r="A5293" t="e">
        <f>- Distrito: Bragança</f>
        <v>#NAME?</v>
      </c>
    </row>
    <row r="5294" spans="1:1" x14ac:dyDescent="0.25">
      <c r="A5294" t="s">
        <v>1693</v>
      </c>
    </row>
    <row r="5295" spans="1:1" x14ac:dyDescent="0.25">
      <c r="A5295" t="s">
        <v>1694</v>
      </c>
    </row>
    <row r="5296" spans="1:1" x14ac:dyDescent="0.25">
      <c r="A5296" t="s">
        <v>1695</v>
      </c>
    </row>
    <row r="5297" spans="1:1" x14ac:dyDescent="0.25">
      <c r="A5297" t="s">
        <v>76</v>
      </c>
    </row>
    <row r="5298" spans="1:1" x14ac:dyDescent="0.25">
      <c r="A5298" t="s">
        <v>85</v>
      </c>
    </row>
    <row r="5299" spans="1:1" x14ac:dyDescent="0.25">
      <c r="A5299" t="s">
        <v>44</v>
      </c>
    </row>
    <row r="5300" spans="1:1" x14ac:dyDescent="0.25">
      <c r="A5300" t="s">
        <v>66</v>
      </c>
    </row>
    <row r="5301" spans="1:1" x14ac:dyDescent="0.25">
      <c r="A5301" t="s">
        <v>77</v>
      </c>
    </row>
    <row r="5302" spans="1:1" x14ac:dyDescent="0.25">
      <c r="A5302" t="s">
        <v>93</v>
      </c>
    </row>
    <row r="5303" spans="1:1" x14ac:dyDescent="0.25">
      <c r="A5303" t="s">
        <v>1696</v>
      </c>
    </row>
    <row r="5304" spans="1:1" x14ac:dyDescent="0.25">
      <c r="A5304" t="s">
        <v>1697</v>
      </c>
    </row>
    <row r="5305" spans="1:1" x14ac:dyDescent="0.25">
      <c r="A5305" t="s">
        <v>1698</v>
      </c>
    </row>
    <row r="5306" spans="1:1" x14ac:dyDescent="0.25">
      <c r="A5306" t="s">
        <v>1699</v>
      </c>
    </row>
    <row r="5307" spans="1:1" x14ac:dyDescent="0.25">
      <c r="A5307" t="s">
        <v>17</v>
      </c>
    </row>
    <row r="5308" spans="1:1" x14ac:dyDescent="0.25">
      <c r="A5308" t="s">
        <v>116</v>
      </c>
    </row>
    <row r="5309" spans="1:1" x14ac:dyDescent="0.25">
      <c r="A5309" t="e">
        <f>- Freguesia: Urrós</f>
        <v>#NAME?</v>
      </c>
    </row>
    <row r="5310" spans="1:1" x14ac:dyDescent="0.25">
      <c r="A5310" t="e">
        <f>- Concelho: Mogadouro</f>
        <v>#NAME?</v>
      </c>
    </row>
    <row r="5311" spans="1:1" x14ac:dyDescent="0.25">
      <c r="A5311" t="e">
        <f>- Distrito: Bragança</f>
        <v>#NAME?</v>
      </c>
    </row>
    <row r="5312" spans="1:1" x14ac:dyDescent="0.25">
      <c r="A5312" t="s">
        <v>1700</v>
      </c>
    </row>
    <row r="5313" spans="1:1" x14ac:dyDescent="0.25">
      <c r="A5313" t="s">
        <v>1701</v>
      </c>
    </row>
    <row r="5314" spans="1:1" x14ac:dyDescent="0.25">
      <c r="A5314" t="s">
        <v>400</v>
      </c>
    </row>
    <row r="5315" spans="1:1" x14ac:dyDescent="0.25">
      <c r="A5315" t="s">
        <v>84</v>
      </c>
    </row>
    <row r="5316" spans="1:1" x14ac:dyDescent="0.25">
      <c r="A5316" t="s">
        <v>85</v>
      </c>
    </row>
    <row r="5317" spans="1:1" x14ac:dyDescent="0.25">
      <c r="A5317" t="s">
        <v>44</v>
      </c>
    </row>
    <row r="5318" spans="1:1" x14ac:dyDescent="0.25">
      <c r="A5318" t="s">
        <v>66</v>
      </c>
    </row>
    <row r="5319" spans="1:1" x14ac:dyDescent="0.25">
      <c r="A5319" t="s">
        <v>113</v>
      </c>
    </row>
    <row r="5320" spans="1:1" x14ac:dyDescent="0.25">
      <c r="A5320" t="s">
        <v>47</v>
      </c>
    </row>
    <row r="5321" spans="1:1" x14ac:dyDescent="0.25">
      <c r="A5321" t="s">
        <v>1702</v>
      </c>
    </row>
    <row r="5322" spans="1:1" x14ac:dyDescent="0.25">
      <c r="A5322" t="s">
        <v>1703</v>
      </c>
    </row>
    <row r="5323" spans="1:1" x14ac:dyDescent="0.25">
      <c r="A5323" t="s">
        <v>1704</v>
      </c>
    </row>
    <row r="5324" spans="1:1" x14ac:dyDescent="0.25">
      <c r="A5324" t="s">
        <v>1705</v>
      </c>
    </row>
    <row r="5325" spans="1:1" x14ac:dyDescent="0.25">
      <c r="A5325" t="s">
        <v>17</v>
      </c>
    </row>
    <row r="5326" spans="1:1" x14ac:dyDescent="0.25">
      <c r="A5326" t="e">
        <f>- Lugar: Quinta do Picão da Fonte Santa</f>
        <v>#NAME?</v>
      </c>
    </row>
    <row r="5327" spans="1:1" x14ac:dyDescent="0.25">
      <c r="A5327" t="e">
        <f>- Freguesia: Lagoaça</f>
        <v>#NAME?</v>
      </c>
    </row>
    <row r="5328" spans="1:1" x14ac:dyDescent="0.25">
      <c r="A5328" t="e">
        <f>- Concelho: Freixo de Espada à Cinta</f>
        <v>#NAME?</v>
      </c>
    </row>
    <row r="5329" spans="1:1" x14ac:dyDescent="0.25">
      <c r="A5329" t="e">
        <f>- Distrito: Bragança</f>
        <v>#NAME?</v>
      </c>
    </row>
    <row r="5330" spans="1:1" x14ac:dyDescent="0.25">
      <c r="A5330" t="s">
        <v>1706</v>
      </c>
    </row>
    <row r="5331" spans="1:1" x14ac:dyDescent="0.25">
      <c r="A5331" t="s">
        <v>1707</v>
      </c>
    </row>
    <row r="5332" spans="1:1" x14ac:dyDescent="0.25">
      <c r="A5332" t="s">
        <v>366</v>
      </c>
    </row>
    <row r="5333" spans="1:1" x14ac:dyDescent="0.25">
      <c r="A5333" t="s">
        <v>84</v>
      </c>
    </row>
    <row r="5334" spans="1:1" x14ac:dyDescent="0.25">
      <c r="A5334" t="s">
        <v>73</v>
      </c>
    </row>
    <row r="5335" spans="1:1" x14ac:dyDescent="0.25">
      <c r="A5335" t="s">
        <v>44</v>
      </c>
    </row>
    <row r="5336" spans="1:1" x14ac:dyDescent="0.25">
      <c r="A5336" t="s">
        <v>66</v>
      </c>
    </row>
    <row r="5337" spans="1:1" x14ac:dyDescent="0.25">
      <c r="A5337" t="s">
        <v>77</v>
      </c>
    </row>
    <row r="5338" spans="1:1" x14ac:dyDescent="0.25">
      <c r="A5338" t="s">
        <v>47</v>
      </c>
    </row>
    <row r="5339" spans="1:1" x14ac:dyDescent="0.25">
      <c r="A5339" t="s">
        <v>1708</v>
      </c>
    </row>
    <row r="5340" spans="1:1" x14ac:dyDescent="0.25">
      <c r="A5340" t="s">
        <v>1709</v>
      </c>
    </row>
    <row r="5341" spans="1:1" x14ac:dyDescent="0.25">
      <c r="A5341" t="s">
        <v>1710</v>
      </c>
    </row>
    <row r="5342" spans="1:1" x14ac:dyDescent="0.25">
      <c r="A5342" t="s">
        <v>69</v>
      </c>
    </row>
    <row r="5343" spans="1:1" x14ac:dyDescent="0.25">
      <c r="A5343" t="s">
        <v>17</v>
      </c>
    </row>
    <row r="5344" spans="1:1" x14ac:dyDescent="0.25">
      <c r="A5344" t="e">
        <f>- Lugar: S. Brás</f>
        <v>#NAME?</v>
      </c>
    </row>
    <row r="5345" spans="1:1" x14ac:dyDescent="0.25">
      <c r="A5345" t="e">
        <f>- Freguesia: Torre de D. Chama</f>
        <v>#NAME?</v>
      </c>
    </row>
    <row r="5346" spans="1:1" x14ac:dyDescent="0.25">
      <c r="A5346" t="e">
        <f>- Concelho: Mirandela</f>
        <v>#NAME?</v>
      </c>
    </row>
    <row r="5347" spans="1:1" x14ac:dyDescent="0.25">
      <c r="A5347" t="e">
        <f>- Distrito: Bragança</f>
        <v>#NAME?</v>
      </c>
    </row>
    <row r="5348" spans="1:1" x14ac:dyDescent="0.25">
      <c r="A5348" t="s">
        <v>1711</v>
      </c>
    </row>
    <row r="5349" spans="1:1" x14ac:dyDescent="0.25">
      <c r="A5349" t="s">
        <v>1712</v>
      </c>
    </row>
    <row r="5350" spans="1:1" x14ac:dyDescent="0.25">
      <c r="A5350" t="s">
        <v>1396</v>
      </c>
    </row>
    <row r="5351" spans="1:1" x14ac:dyDescent="0.25">
      <c r="A5351" t="s">
        <v>55</v>
      </c>
    </row>
    <row r="5352" spans="1:1" x14ac:dyDescent="0.25">
      <c r="A5352" t="s">
        <v>56</v>
      </c>
    </row>
    <row r="5353" spans="1:1" x14ac:dyDescent="0.25">
      <c r="A5353" t="s">
        <v>44</v>
      </c>
    </row>
    <row r="5354" spans="1:1" x14ac:dyDescent="0.25">
      <c r="A5354" t="s">
        <v>57</v>
      </c>
    </row>
    <row r="5355" spans="1:1" x14ac:dyDescent="0.25">
      <c r="A5355" t="s">
        <v>86</v>
      </c>
    </row>
    <row r="5356" spans="1:1" x14ac:dyDescent="0.25">
      <c r="A5356" t="s">
        <v>47</v>
      </c>
    </row>
    <row r="5357" spans="1:1" x14ac:dyDescent="0.25">
      <c r="A5357" t="s">
        <v>1713</v>
      </c>
    </row>
    <row r="5358" spans="1:1" x14ac:dyDescent="0.25">
      <c r="A5358" t="s">
        <v>1714</v>
      </c>
    </row>
    <row r="5359" spans="1:1" x14ac:dyDescent="0.25">
      <c r="A5359" t="s">
        <v>1715</v>
      </c>
    </row>
    <row r="5360" spans="1:1" x14ac:dyDescent="0.25">
      <c r="A5360" t="s">
        <v>69</v>
      </c>
    </row>
    <row r="5361" spans="1:1" x14ac:dyDescent="0.25">
      <c r="A5361" t="s">
        <v>17</v>
      </c>
    </row>
    <row r="5362" spans="1:1" x14ac:dyDescent="0.25">
      <c r="A5362" t="e">
        <f>- Lugar: Cabeço</f>
        <v>#NAME?</v>
      </c>
    </row>
    <row r="5363" spans="1:1" x14ac:dyDescent="0.25">
      <c r="A5363" t="e">
        <f>- Freguesia: Vale de Telhas</f>
        <v>#NAME?</v>
      </c>
    </row>
    <row r="5364" spans="1:1" x14ac:dyDescent="0.25">
      <c r="A5364" t="e">
        <f>- Concelho: Mirandela</f>
        <v>#NAME?</v>
      </c>
    </row>
    <row r="5365" spans="1:1" x14ac:dyDescent="0.25">
      <c r="A5365" t="e">
        <f>- Distrito: Bragança</f>
        <v>#NAME?</v>
      </c>
    </row>
    <row r="5366" spans="1:1" x14ac:dyDescent="0.25">
      <c r="A5366" t="s">
        <v>1716</v>
      </c>
    </row>
    <row r="5367" spans="1:1" x14ac:dyDescent="0.25">
      <c r="A5367" t="s">
        <v>1717</v>
      </c>
    </row>
    <row r="5368" spans="1:1" x14ac:dyDescent="0.25">
      <c r="A5368" t="s">
        <v>1718</v>
      </c>
    </row>
    <row r="5369" spans="1:1" x14ac:dyDescent="0.25">
      <c r="A5369" t="s">
        <v>112</v>
      </c>
    </row>
    <row r="5370" spans="1:1" x14ac:dyDescent="0.25">
      <c r="A5370" t="s">
        <v>120</v>
      </c>
    </row>
    <row r="5371" spans="1:1" x14ac:dyDescent="0.25">
      <c r="A5371" t="s">
        <v>44</v>
      </c>
    </row>
    <row r="5372" spans="1:1" x14ac:dyDescent="0.25">
      <c r="A5372" t="s">
        <v>66</v>
      </c>
    </row>
    <row r="5373" spans="1:1" x14ac:dyDescent="0.25">
      <c r="A5373" t="s">
        <v>77</v>
      </c>
    </row>
    <row r="5374" spans="1:1" x14ac:dyDescent="0.25">
      <c r="A5374" t="s">
        <v>47</v>
      </c>
    </row>
    <row r="5375" spans="1:1" x14ac:dyDescent="0.25">
      <c r="A5375" t="s">
        <v>1713</v>
      </c>
    </row>
    <row r="5376" spans="1:1" x14ac:dyDescent="0.25">
      <c r="A5376" t="s">
        <v>1719</v>
      </c>
    </row>
    <row r="5377" spans="1:1" x14ac:dyDescent="0.25">
      <c r="A5377" t="s">
        <v>1720</v>
      </c>
    </row>
    <row r="5378" spans="1:1" x14ac:dyDescent="0.25">
      <c r="A5378" t="s">
        <v>69</v>
      </c>
    </row>
    <row r="5379" spans="1:1" x14ac:dyDescent="0.25">
      <c r="A5379" t="s">
        <v>17</v>
      </c>
    </row>
    <row r="5380" spans="1:1" x14ac:dyDescent="0.25">
      <c r="A5380" t="e">
        <f>- Lugar: Padre Santo</f>
        <v>#NAME?</v>
      </c>
    </row>
    <row r="5381" spans="1:1" x14ac:dyDescent="0.25">
      <c r="A5381" t="e">
        <f>- Freguesia: Abambres</f>
        <v>#NAME?</v>
      </c>
    </row>
    <row r="5382" spans="1:1" x14ac:dyDescent="0.25">
      <c r="A5382" t="e">
        <f>- Concelho: Mirandela</f>
        <v>#NAME?</v>
      </c>
    </row>
    <row r="5383" spans="1:1" x14ac:dyDescent="0.25">
      <c r="A5383" t="e">
        <f>- Distrito: Bragança</f>
        <v>#NAME?</v>
      </c>
    </row>
    <row r="5384" spans="1:1" x14ac:dyDescent="0.25">
      <c r="A5384" t="s">
        <v>1721</v>
      </c>
    </row>
    <row r="5385" spans="1:1" x14ac:dyDescent="0.25">
      <c r="A5385" t="s">
        <v>1722</v>
      </c>
    </row>
    <row r="5386" spans="1:1" x14ac:dyDescent="0.25">
      <c r="A5386" t="s">
        <v>1723</v>
      </c>
    </row>
    <row r="5387" spans="1:1" x14ac:dyDescent="0.25">
      <c r="A5387" t="s">
        <v>55</v>
      </c>
    </row>
    <row r="5388" spans="1:1" x14ac:dyDescent="0.25">
      <c r="A5388" t="s">
        <v>56</v>
      </c>
    </row>
    <row r="5389" spans="1:1" x14ac:dyDescent="0.25">
      <c r="A5389" t="s">
        <v>44</v>
      </c>
    </row>
    <row r="5390" spans="1:1" x14ac:dyDescent="0.25">
      <c r="A5390" t="s">
        <v>57</v>
      </c>
    </row>
    <row r="5391" spans="1:1" x14ac:dyDescent="0.25">
      <c r="A5391" t="s">
        <v>77</v>
      </c>
    </row>
    <row r="5392" spans="1:1" x14ac:dyDescent="0.25">
      <c r="A5392" t="s">
        <v>93</v>
      </c>
    </row>
    <row r="5393" spans="1:1" x14ac:dyDescent="0.25">
      <c r="A5393" t="s">
        <v>1713</v>
      </c>
    </row>
    <row r="5394" spans="1:1" x14ac:dyDescent="0.25">
      <c r="A5394" t="s">
        <v>1724</v>
      </c>
    </row>
    <row r="5395" spans="1:1" x14ac:dyDescent="0.25">
      <c r="A5395" t="s">
        <v>1725</v>
      </c>
    </row>
    <row r="5396" spans="1:1" x14ac:dyDescent="0.25">
      <c r="A5396" t="s">
        <v>1726</v>
      </c>
    </row>
    <row r="5397" spans="1:1" x14ac:dyDescent="0.25">
      <c r="A5397" t="s">
        <v>17</v>
      </c>
    </row>
    <row r="5398" spans="1:1" x14ac:dyDescent="0.25">
      <c r="A5398" t="s">
        <v>116</v>
      </c>
    </row>
    <row r="5399" spans="1:1" x14ac:dyDescent="0.25">
      <c r="A5399" t="e">
        <f>- Freguesia: Gatão</f>
        <v>#NAME?</v>
      </c>
    </row>
    <row r="5400" spans="1:1" x14ac:dyDescent="0.25">
      <c r="A5400" t="e">
        <f>- Concelho: Amarante</f>
        <v>#NAME?</v>
      </c>
    </row>
    <row r="5401" spans="1:1" x14ac:dyDescent="0.25">
      <c r="A5401" t="e">
        <f>- Distrito: Porto</f>
        <v>#NAME?</v>
      </c>
    </row>
    <row r="5402" spans="1:1" x14ac:dyDescent="0.25">
      <c r="A5402" t="s">
        <v>1727</v>
      </c>
    </row>
    <row r="5403" spans="1:1" x14ac:dyDescent="0.25">
      <c r="A5403" t="s">
        <v>1728</v>
      </c>
    </row>
    <row r="5404" spans="1:1" x14ac:dyDescent="0.25">
      <c r="A5404" t="s">
        <v>1729</v>
      </c>
    </row>
    <row r="5405" spans="1:1" x14ac:dyDescent="0.25">
      <c r="A5405" t="s">
        <v>1730</v>
      </c>
    </row>
    <row r="5406" spans="1:1" x14ac:dyDescent="0.25">
      <c r="A5406" t="s">
        <v>1731</v>
      </c>
    </row>
    <row r="5407" spans="1:1" x14ac:dyDescent="0.25">
      <c r="A5407" t="s">
        <v>44</v>
      </c>
    </row>
    <row r="5408" spans="1:1" x14ac:dyDescent="0.25">
      <c r="A5408" t="s">
        <v>243</v>
      </c>
    </row>
    <row r="5409" spans="1:1" x14ac:dyDescent="0.25">
      <c r="A5409" t="s">
        <v>167</v>
      </c>
    </row>
    <row r="5410" spans="1:1" x14ac:dyDescent="0.25">
      <c r="A5410" t="s">
        <v>47</v>
      </c>
    </row>
    <row r="5411" spans="1:1" x14ac:dyDescent="0.25">
      <c r="A5411" t="s">
        <v>1732</v>
      </c>
    </row>
    <row r="5412" spans="1:1" x14ac:dyDescent="0.25">
      <c r="A5412" t="s">
        <v>1733</v>
      </c>
    </row>
    <row r="5413" spans="1:1" x14ac:dyDescent="0.25">
      <c r="A5413" t="s">
        <v>1734</v>
      </c>
    </row>
    <row r="5414" spans="1:1" x14ac:dyDescent="0.25">
      <c r="A5414" t="s">
        <v>1735</v>
      </c>
    </row>
    <row r="5415" spans="1:1" x14ac:dyDescent="0.25">
      <c r="A5415" t="s">
        <v>17</v>
      </c>
    </row>
    <row r="5416" spans="1:1" x14ac:dyDescent="0.25">
      <c r="A5416" t="s">
        <v>116</v>
      </c>
    </row>
    <row r="5417" spans="1:1" x14ac:dyDescent="0.25">
      <c r="A5417" t="e">
        <f>- Freguesia: Santalha</f>
        <v>#NAME?</v>
      </c>
    </row>
    <row r="5418" spans="1:1" x14ac:dyDescent="0.25">
      <c r="A5418" t="e">
        <f>- Concelho: Vinhais</f>
        <v>#NAME?</v>
      </c>
    </row>
    <row r="5419" spans="1:1" x14ac:dyDescent="0.25">
      <c r="A5419" t="e">
        <f>- Distrito: Bragança</f>
        <v>#NAME?</v>
      </c>
    </row>
    <row r="5420" spans="1:1" x14ac:dyDescent="0.25">
      <c r="A5420" t="s">
        <v>1736</v>
      </c>
    </row>
    <row r="5421" spans="1:1" x14ac:dyDescent="0.25">
      <c r="A5421" t="s">
        <v>1737</v>
      </c>
    </row>
    <row r="5422" spans="1:1" x14ac:dyDescent="0.25">
      <c r="A5422" t="s">
        <v>1738</v>
      </c>
    </row>
    <row r="5423" spans="1:1" x14ac:dyDescent="0.25">
      <c r="A5423" t="s">
        <v>55</v>
      </c>
    </row>
    <row r="5424" spans="1:1" x14ac:dyDescent="0.25">
      <c r="A5424" t="s">
        <v>73</v>
      </c>
    </row>
    <row r="5425" spans="1:1" x14ac:dyDescent="0.25">
      <c r="A5425" t="s">
        <v>44</v>
      </c>
    </row>
    <row r="5426" spans="1:1" x14ac:dyDescent="0.25">
      <c r="A5426" t="s">
        <v>222</v>
      </c>
    </row>
    <row r="5427" spans="1:1" x14ac:dyDescent="0.25">
      <c r="A5427" t="s">
        <v>113</v>
      </c>
    </row>
    <row r="5428" spans="1:1" x14ac:dyDescent="0.25">
      <c r="A5428" t="s">
        <v>93</v>
      </c>
    </row>
    <row r="5429" spans="1:1" x14ac:dyDescent="0.25">
      <c r="A5429" t="s">
        <v>1739</v>
      </c>
    </row>
    <row r="5430" spans="1:1" x14ac:dyDescent="0.25">
      <c r="A5430" t="s">
        <v>1740</v>
      </c>
    </row>
    <row r="5431" spans="1:1" x14ac:dyDescent="0.25">
      <c r="A5431" t="s">
        <v>1741</v>
      </c>
    </row>
    <row r="5432" spans="1:1" x14ac:dyDescent="0.25">
      <c r="A5432" t="s">
        <v>1742</v>
      </c>
    </row>
    <row r="5433" spans="1:1" x14ac:dyDescent="0.25">
      <c r="A5433" t="s">
        <v>17</v>
      </c>
    </row>
    <row r="5434" spans="1:1" x14ac:dyDescent="0.25">
      <c r="A5434" t="e">
        <f>- Lugar: Santa Rufina</f>
        <v>#NAME?</v>
      </c>
    </row>
    <row r="5435" spans="1:1" x14ac:dyDescent="0.25">
      <c r="A5435" t="e">
        <f>- Freguesia: Pinheiro Novo</f>
        <v>#NAME?</v>
      </c>
    </row>
    <row r="5436" spans="1:1" x14ac:dyDescent="0.25">
      <c r="A5436" t="e">
        <f>- Concelho: Vinhais</f>
        <v>#NAME?</v>
      </c>
    </row>
    <row r="5437" spans="1:1" x14ac:dyDescent="0.25">
      <c r="A5437" t="e">
        <f>- Distrito: Bragança</f>
        <v>#NAME?</v>
      </c>
    </row>
    <row r="5438" spans="1:1" x14ac:dyDescent="0.25">
      <c r="A5438" t="s">
        <v>1743</v>
      </c>
    </row>
    <row r="5439" spans="1:1" x14ac:dyDescent="0.25">
      <c r="A5439" t="s">
        <v>1744</v>
      </c>
    </row>
    <row r="5440" spans="1:1" x14ac:dyDescent="0.25">
      <c r="A5440" t="s">
        <v>433</v>
      </c>
    </row>
    <row r="5441" spans="1:1" x14ac:dyDescent="0.25">
      <c r="A5441" t="s">
        <v>112</v>
      </c>
    </row>
    <row r="5442" spans="1:1" x14ac:dyDescent="0.25">
      <c r="A5442" t="s">
        <v>120</v>
      </c>
    </row>
    <row r="5443" spans="1:1" x14ac:dyDescent="0.25">
      <c r="A5443" t="s">
        <v>44</v>
      </c>
    </row>
    <row r="5444" spans="1:1" x14ac:dyDescent="0.25">
      <c r="A5444" t="s">
        <v>66</v>
      </c>
    </row>
    <row r="5445" spans="1:1" x14ac:dyDescent="0.25">
      <c r="A5445" t="s">
        <v>86</v>
      </c>
    </row>
    <row r="5446" spans="1:1" x14ac:dyDescent="0.25">
      <c r="A5446" t="s">
        <v>93</v>
      </c>
    </row>
    <row r="5447" spans="1:1" x14ac:dyDescent="0.25">
      <c r="A5447" t="s">
        <v>1745</v>
      </c>
    </row>
    <row r="5448" spans="1:1" x14ac:dyDescent="0.25">
      <c r="A5448" t="s">
        <v>1746</v>
      </c>
    </row>
    <row r="5449" spans="1:1" x14ac:dyDescent="0.25">
      <c r="A5449" t="s">
        <v>1747</v>
      </c>
    </row>
    <row r="5450" spans="1:1" x14ac:dyDescent="0.25">
      <c r="A5450" t="s">
        <v>1748</v>
      </c>
    </row>
    <row r="5451" spans="1:1" x14ac:dyDescent="0.25">
      <c r="A5451" t="s">
        <v>17</v>
      </c>
    </row>
    <row r="5452" spans="1:1" x14ac:dyDescent="0.25">
      <c r="A5452" t="e">
        <f>- Lugar: Quinta de São Lourenço</f>
        <v>#NAME?</v>
      </c>
    </row>
    <row r="5453" spans="1:1" x14ac:dyDescent="0.25">
      <c r="A5453" t="e">
        <f>- Freguesia: Samil</f>
        <v>#NAME?</v>
      </c>
    </row>
    <row r="5454" spans="1:1" x14ac:dyDescent="0.25">
      <c r="A5454" t="e">
        <f>- Concelho: Bragança</f>
        <v>#NAME?</v>
      </c>
    </row>
    <row r="5455" spans="1:1" x14ac:dyDescent="0.25">
      <c r="A5455" t="e">
        <f>- Distrito: Bragança</f>
        <v>#NAME?</v>
      </c>
    </row>
    <row r="5456" spans="1:1" x14ac:dyDescent="0.25">
      <c r="A5456" t="s">
        <v>1749</v>
      </c>
    </row>
    <row r="5457" spans="1:1" x14ac:dyDescent="0.25">
      <c r="A5457" t="s">
        <v>1750</v>
      </c>
    </row>
    <row r="5458" spans="1:1" x14ac:dyDescent="0.25">
      <c r="A5458" t="s">
        <v>574</v>
      </c>
    </row>
    <row r="5459" spans="1:1" x14ac:dyDescent="0.25">
      <c r="A5459" t="s">
        <v>221</v>
      </c>
    </row>
    <row r="5460" spans="1:1" x14ac:dyDescent="0.25">
      <c r="A5460" t="s">
        <v>73</v>
      </c>
    </row>
    <row r="5461" spans="1:1" x14ac:dyDescent="0.25">
      <c r="A5461" t="s">
        <v>44</v>
      </c>
    </row>
    <row r="5462" spans="1:1" x14ac:dyDescent="0.25">
      <c r="A5462" t="s">
        <v>222</v>
      </c>
    </row>
    <row r="5463" spans="1:1" x14ac:dyDescent="0.25">
      <c r="A5463" t="s">
        <v>46</v>
      </c>
    </row>
    <row r="5464" spans="1:1" x14ac:dyDescent="0.25">
      <c r="A5464" t="s">
        <v>235</v>
      </c>
    </row>
    <row r="5465" spans="1:1" x14ac:dyDescent="0.25">
      <c r="A5465" t="s">
        <v>1751</v>
      </c>
    </row>
    <row r="5466" spans="1:1" x14ac:dyDescent="0.25">
      <c r="A5466" t="s">
        <v>1752</v>
      </c>
    </row>
    <row r="5467" spans="1:1" x14ac:dyDescent="0.25">
      <c r="A5467" t="s">
        <v>1753</v>
      </c>
    </row>
    <row r="5468" spans="1:1" x14ac:dyDescent="0.25">
      <c r="A5468" t="s">
        <v>1754</v>
      </c>
    </row>
    <row r="5469" spans="1:1" x14ac:dyDescent="0.25">
      <c r="A5469" t="s">
        <v>17</v>
      </c>
    </row>
    <row r="5470" spans="1:1" x14ac:dyDescent="0.25">
      <c r="A5470" t="e">
        <f>- Lugar: Senhora do Aviso</f>
        <v>#NAME?</v>
      </c>
    </row>
    <row r="5471" spans="1:1" x14ac:dyDescent="0.25">
      <c r="A5471" t="e">
        <f>- Freguesia: Serapicos</f>
        <v>#NAME?</v>
      </c>
    </row>
    <row r="5472" spans="1:1" x14ac:dyDescent="0.25">
      <c r="A5472" t="e">
        <f>- Concelho: Bragança</f>
        <v>#NAME?</v>
      </c>
    </row>
    <row r="5473" spans="1:1" x14ac:dyDescent="0.25">
      <c r="A5473" t="e">
        <f>- Distrito: Bragança</f>
        <v>#NAME?</v>
      </c>
    </row>
    <row r="5474" spans="1:1" x14ac:dyDescent="0.25">
      <c r="A5474" t="s">
        <v>1755</v>
      </c>
    </row>
    <row r="5475" spans="1:1" x14ac:dyDescent="0.25">
      <c r="A5475" t="s">
        <v>1756</v>
      </c>
    </row>
    <row r="5476" spans="1:1" x14ac:dyDescent="0.25">
      <c r="A5476" t="s">
        <v>1757</v>
      </c>
    </row>
    <row r="5477" spans="1:1" x14ac:dyDescent="0.25">
      <c r="A5477" t="s">
        <v>55</v>
      </c>
    </row>
    <row r="5478" spans="1:1" x14ac:dyDescent="0.25">
      <c r="A5478" t="s">
        <v>56</v>
      </c>
    </row>
    <row r="5479" spans="1:1" x14ac:dyDescent="0.25">
      <c r="A5479" t="s">
        <v>44</v>
      </c>
    </row>
    <row r="5480" spans="1:1" x14ac:dyDescent="0.25">
      <c r="A5480" t="s">
        <v>57</v>
      </c>
    </row>
    <row r="5481" spans="1:1" x14ac:dyDescent="0.25">
      <c r="A5481" t="s">
        <v>167</v>
      </c>
    </row>
    <row r="5482" spans="1:1" x14ac:dyDescent="0.25">
      <c r="A5482" t="s">
        <v>93</v>
      </c>
    </row>
    <row r="5483" spans="1:1" x14ac:dyDescent="0.25">
      <c r="A5483" t="s">
        <v>1758</v>
      </c>
    </row>
    <row r="5484" spans="1:1" x14ac:dyDescent="0.25">
      <c r="A5484" t="s">
        <v>1759</v>
      </c>
    </row>
    <row r="5485" spans="1:1" x14ac:dyDescent="0.25">
      <c r="A5485" t="s">
        <v>1760</v>
      </c>
    </row>
    <row r="5486" spans="1:1" x14ac:dyDescent="0.25">
      <c r="A5486" t="s">
        <v>1761</v>
      </c>
    </row>
    <row r="5487" spans="1:1" x14ac:dyDescent="0.25">
      <c r="A5487" t="s">
        <v>17</v>
      </c>
    </row>
    <row r="5488" spans="1:1" x14ac:dyDescent="0.25">
      <c r="A5488" t="s">
        <v>116</v>
      </c>
    </row>
    <row r="5489" spans="1:1" x14ac:dyDescent="0.25">
      <c r="A5489" t="e">
        <f>- Freguesia: Milhão</f>
        <v>#NAME?</v>
      </c>
    </row>
    <row r="5490" spans="1:1" x14ac:dyDescent="0.25">
      <c r="A5490" t="e">
        <f>- Concelho: Bragança</f>
        <v>#NAME?</v>
      </c>
    </row>
    <row r="5491" spans="1:1" x14ac:dyDescent="0.25">
      <c r="A5491" t="e">
        <f>- Distrito: Bragança</f>
        <v>#NAME?</v>
      </c>
    </row>
    <row r="5492" spans="1:1" x14ac:dyDescent="0.25">
      <c r="A5492" t="s">
        <v>1762</v>
      </c>
    </row>
    <row r="5493" spans="1:1" x14ac:dyDescent="0.25">
      <c r="A5493" t="s">
        <v>1763</v>
      </c>
    </row>
    <row r="5494" spans="1:1" x14ac:dyDescent="0.25">
      <c r="A5494" t="s">
        <v>1205</v>
      </c>
    </row>
    <row r="5495" spans="1:1" x14ac:dyDescent="0.25">
      <c r="A5495" t="s">
        <v>55</v>
      </c>
    </row>
    <row r="5496" spans="1:1" x14ac:dyDescent="0.25">
      <c r="A5496" t="s">
        <v>73</v>
      </c>
    </row>
    <row r="5497" spans="1:1" x14ac:dyDescent="0.25">
      <c r="A5497" t="s">
        <v>44</v>
      </c>
    </row>
    <row r="5498" spans="1:1" x14ac:dyDescent="0.25">
      <c r="A5498" t="s">
        <v>222</v>
      </c>
    </row>
    <row r="5499" spans="1:1" x14ac:dyDescent="0.25">
      <c r="A5499" t="s">
        <v>167</v>
      </c>
    </row>
    <row r="5500" spans="1:1" x14ac:dyDescent="0.25">
      <c r="A5500" t="s">
        <v>235</v>
      </c>
    </row>
    <row r="5501" spans="1:1" x14ac:dyDescent="0.25">
      <c r="A5501" t="s">
        <v>1764</v>
      </c>
    </row>
    <row r="5502" spans="1:1" x14ac:dyDescent="0.25">
      <c r="A5502" t="s">
        <v>1765</v>
      </c>
    </row>
    <row r="5503" spans="1:1" x14ac:dyDescent="0.25">
      <c r="A5503" t="s">
        <v>1766</v>
      </c>
    </row>
    <row r="5504" spans="1:1" x14ac:dyDescent="0.25">
      <c r="A5504" t="s">
        <v>1767</v>
      </c>
    </row>
    <row r="5505" spans="1:1" x14ac:dyDescent="0.25">
      <c r="A5505" t="s">
        <v>17</v>
      </c>
    </row>
    <row r="5506" spans="1:1" x14ac:dyDescent="0.25">
      <c r="A5506" t="s">
        <v>116</v>
      </c>
    </row>
    <row r="5507" spans="1:1" x14ac:dyDescent="0.25">
      <c r="A5507" t="e">
        <f>- Freguesia: Vimioso</f>
        <v>#NAME?</v>
      </c>
    </row>
    <row r="5508" spans="1:1" x14ac:dyDescent="0.25">
      <c r="A5508" t="e">
        <f>- Concelho: Vimioso</f>
        <v>#NAME?</v>
      </c>
    </row>
    <row r="5509" spans="1:1" x14ac:dyDescent="0.25">
      <c r="A5509" t="e">
        <f>- Distrito: Bragança</f>
        <v>#NAME?</v>
      </c>
    </row>
    <row r="5510" spans="1:1" x14ac:dyDescent="0.25">
      <c r="A5510" t="s">
        <v>1768</v>
      </c>
    </row>
    <row r="5511" spans="1:1" x14ac:dyDescent="0.25">
      <c r="A5511" t="s">
        <v>1769</v>
      </c>
    </row>
    <row r="5512" spans="1:1" x14ac:dyDescent="0.25">
      <c r="A5512" t="s">
        <v>1770</v>
      </c>
    </row>
    <row r="5513" spans="1:1" x14ac:dyDescent="0.25">
      <c r="A5513" t="s">
        <v>84</v>
      </c>
    </row>
    <row r="5514" spans="1:1" x14ac:dyDescent="0.25">
      <c r="A5514" t="s">
        <v>73</v>
      </c>
    </row>
    <row r="5515" spans="1:1" x14ac:dyDescent="0.25">
      <c r="A5515" t="s">
        <v>44</v>
      </c>
    </row>
    <row r="5516" spans="1:1" x14ac:dyDescent="0.25">
      <c r="A5516" t="s">
        <v>66</v>
      </c>
    </row>
    <row r="5517" spans="1:1" x14ac:dyDescent="0.25">
      <c r="A5517" t="s">
        <v>167</v>
      </c>
    </row>
    <row r="5518" spans="1:1" x14ac:dyDescent="0.25">
      <c r="A5518" t="s">
        <v>93</v>
      </c>
    </row>
    <row r="5519" spans="1:1" x14ac:dyDescent="0.25">
      <c r="A5519" t="s">
        <v>1771</v>
      </c>
    </row>
    <row r="5520" spans="1:1" x14ac:dyDescent="0.25">
      <c r="A5520" t="s">
        <v>1772</v>
      </c>
    </row>
    <row r="5521" spans="1:1" x14ac:dyDescent="0.25">
      <c r="A5521" t="s">
        <v>1773</v>
      </c>
    </row>
    <row r="5522" spans="1:1" x14ac:dyDescent="0.25">
      <c r="A5522" t="s">
        <v>69</v>
      </c>
    </row>
    <row r="5523" spans="1:1" x14ac:dyDescent="0.25">
      <c r="A5523" t="s">
        <v>17</v>
      </c>
    </row>
    <row r="5524" spans="1:1" x14ac:dyDescent="0.25">
      <c r="A5524" t="e">
        <f>- Lugar: Fraga da Penhalta</f>
        <v>#NAME?</v>
      </c>
    </row>
    <row r="5525" spans="1:1" x14ac:dyDescent="0.25">
      <c r="A5525" t="e">
        <f>- Freguesia: Malhadas</f>
        <v>#NAME?</v>
      </c>
    </row>
    <row r="5526" spans="1:1" x14ac:dyDescent="0.25">
      <c r="A5526" t="e">
        <f>- Concelho: Miranda do Douro</f>
        <v>#NAME?</v>
      </c>
    </row>
    <row r="5527" spans="1:1" x14ac:dyDescent="0.25">
      <c r="A5527" t="e">
        <f>- Distrito: Bragança</f>
        <v>#NAME?</v>
      </c>
    </row>
    <row r="5528" spans="1:1" x14ac:dyDescent="0.25">
      <c r="A5528" t="s">
        <v>1774</v>
      </c>
    </row>
    <row r="5529" spans="1:1" x14ac:dyDescent="0.25">
      <c r="A5529" t="s">
        <v>1775</v>
      </c>
    </row>
    <row r="5530" spans="1:1" x14ac:dyDescent="0.25">
      <c r="A5530" t="s">
        <v>54</v>
      </c>
    </row>
    <row r="5531" spans="1:1" x14ac:dyDescent="0.25">
      <c r="A5531" t="s">
        <v>55</v>
      </c>
    </row>
    <row r="5532" spans="1:1" x14ac:dyDescent="0.25">
      <c r="A5532" t="s">
        <v>56</v>
      </c>
    </row>
    <row r="5533" spans="1:1" x14ac:dyDescent="0.25">
      <c r="A5533" t="s">
        <v>44</v>
      </c>
    </row>
    <row r="5534" spans="1:1" x14ac:dyDescent="0.25">
      <c r="A5534" t="s">
        <v>57</v>
      </c>
    </row>
    <row r="5535" spans="1:1" x14ac:dyDescent="0.25">
      <c r="A5535" t="s">
        <v>77</v>
      </c>
    </row>
    <row r="5536" spans="1:1" x14ac:dyDescent="0.25">
      <c r="A5536" t="s">
        <v>47</v>
      </c>
    </row>
    <row r="5537" spans="1:1" x14ac:dyDescent="0.25">
      <c r="A5537" t="s">
        <v>1776</v>
      </c>
    </row>
    <row r="5538" spans="1:1" x14ac:dyDescent="0.25">
      <c r="A5538" t="s">
        <v>1777</v>
      </c>
    </row>
    <row r="5539" spans="1:1" x14ac:dyDescent="0.25">
      <c r="A5539" t="s">
        <v>1778</v>
      </c>
    </row>
    <row r="5540" spans="1:1" x14ac:dyDescent="0.25">
      <c r="A5540" t="s">
        <v>69</v>
      </c>
    </row>
    <row r="5541" spans="1:1" x14ac:dyDescent="0.25">
      <c r="A5541" t="s">
        <v>17</v>
      </c>
    </row>
    <row r="5542" spans="1:1" x14ac:dyDescent="0.25">
      <c r="A5542" t="e">
        <f>- Lugar: Cortinha do Poço</f>
        <v>#NAME?</v>
      </c>
    </row>
    <row r="5543" spans="1:1" x14ac:dyDescent="0.25">
      <c r="A5543" t="e">
        <f>- Freguesia: Malhadas</f>
        <v>#NAME?</v>
      </c>
    </row>
    <row r="5544" spans="1:1" x14ac:dyDescent="0.25">
      <c r="A5544" t="e">
        <f>- Concelho: Miranda do Douro</f>
        <v>#NAME?</v>
      </c>
    </row>
    <row r="5545" spans="1:1" x14ac:dyDescent="0.25">
      <c r="A5545" t="e">
        <f>- Distrito: Bragança</f>
        <v>#NAME?</v>
      </c>
    </row>
    <row r="5546" spans="1:1" x14ac:dyDescent="0.25">
      <c r="A5546" t="s">
        <v>1779</v>
      </c>
    </row>
    <row r="5547" spans="1:1" x14ac:dyDescent="0.25">
      <c r="A5547" t="s">
        <v>1780</v>
      </c>
    </row>
    <row r="5548" spans="1:1" x14ac:dyDescent="0.25">
      <c r="A5548" t="s">
        <v>770</v>
      </c>
    </row>
    <row r="5549" spans="1:1" x14ac:dyDescent="0.25">
      <c r="A5549" t="s">
        <v>55</v>
      </c>
    </row>
    <row r="5550" spans="1:1" x14ac:dyDescent="0.25">
      <c r="A5550" t="s">
        <v>56</v>
      </c>
    </row>
    <row r="5551" spans="1:1" x14ac:dyDescent="0.25">
      <c r="A5551" t="s">
        <v>44</v>
      </c>
    </row>
    <row r="5552" spans="1:1" x14ac:dyDescent="0.25">
      <c r="A5552" t="s">
        <v>57</v>
      </c>
    </row>
    <row r="5553" spans="1:1" x14ac:dyDescent="0.25">
      <c r="A5553" t="s">
        <v>77</v>
      </c>
    </row>
    <row r="5554" spans="1:1" x14ac:dyDescent="0.25">
      <c r="A5554" t="s">
        <v>47</v>
      </c>
    </row>
    <row r="5555" spans="1:1" x14ac:dyDescent="0.25">
      <c r="A5555" t="s">
        <v>1781</v>
      </c>
    </row>
    <row r="5556" spans="1:1" x14ac:dyDescent="0.25">
      <c r="A5556" t="s">
        <v>1782</v>
      </c>
    </row>
    <row r="5557" spans="1:1" x14ac:dyDescent="0.25">
      <c r="A5557" t="s">
        <v>1783</v>
      </c>
    </row>
    <row r="5558" spans="1:1" x14ac:dyDescent="0.25">
      <c r="A5558" t="s">
        <v>69</v>
      </c>
    </row>
    <row r="5559" spans="1:1" x14ac:dyDescent="0.25">
      <c r="A5559" t="s">
        <v>17</v>
      </c>
    </row>
    <row r="5560" spans="1:1" x14ac:dyDescent="0.25">
      <c r="A5560" t="s">
        <v>116</v>
      </c>
    </row>
    <row r="5561" spans="1:1" x14ac:dyDescent="0.25">
      <c r="A5561" t="e">
        <f>- Freguesia: Vila Chã de Braciosa</f>
        <v>#NAME?</v>
      </c>
    </row>
    <row r="5562" spans="1:1" x14ac:dyDescent="0.25">
      <c r="A5562" t="e">
        <f>- Concelho: Miranda do Douro</f>
        <v>#NAME?</v>
      </c>
    </row>
    <row r="5563" spans="1:1" x14ac:dyDescent="0.25">
      <c r="A5563" t="e">
        <f>- Distrito: Bragança</f>
        <v>#NAME?</v>
      </c>
    </row>
    <row r="5564" spans="1:1" x14ac:dyDescent="0.25">
      <c r="A5564" t="s">
        <v>1784</v>
      </c>
    </row>
    <row r="5565" spans="1:1" x14ac:dyDescent="0.25">
      <c r="A5565" t="s">
        <v>1785</v>
      </c>
    </row>
    <row r="5566" spans="1:1" x14ac:dyDescent="0.25">
      <c r="A5566" t="s">
        <v>446</v>
      </c>
    </row>
    <row r="5567" spans="1:1" x14ac:dyDescent="0.25">
      <c r="A5567" t="s">
        <v>55</v>
      </c>
    </row>
    <row r="5568" spans="1:1" x14ac:dyDescent="0.25">
      <c r="A5568" t="s">
        <v>56</v>
      </c>
    </row>
    <row r="5569" spans="1:1" x14ac:dyDescent="0.25">
      <c r="A5569" t="s">
        <v>44</v>
      </c>
    </row>
    <row r="5570" spans="1:1" x14ac:dyDescent="0.25">
      <c r="A5570" t="s">
        <v>57</v>
      </c>
    </row>
    <row r="5571" spans="1:1" x14ac:dyDescent="0.25">
      <c r="A5571" t="s">
        <v>167</v>
      </c>
    </row>
    <row r="5572" spans="1:1" x14ac:dyDescent="0.25">
      <c r="A5572" t="s">
        <v>47</v>
      </c>
    </row>
    <row r="5573" spans="1:1" x14ac:dyDescent="0.25">
      <c r="A5573" t="s">
        <v>1786</v>
      </c>
    </row>
    <row r="5574" spans="1:1" x14ac:dyDescent="0.25">
      <c r="A5574" t="s">
        <v>1787</v>
      </c>
    </row>
    <row r="5575" spans="1:1" x14ac:dyDescent="0.25">
      <c r="A5575" t="s">
        <v>1788</v>
      </c>
    </row>
    <row r="5576" spans="1:1" x14ac:dyDescent="0.25">
      <c r="A5576" t="s">
        <v>69</v>
      </c>
    </row>
    <row r="5577" spans="1:1" x14ac:dyDescent="0.25">
      <c r="A5577" t="s">
        <v>17</v>
      </c>
    </row>
    <row r="5578" spans="1:1" x14ac:dyDescent="0.25">
      <c r="A5578" t="s">
        <v>116</v>
      </c>
    </row>
    <row r="5579" spans="1:1" x14ac:dyDescent="0.25">
      <c r="A5579" t="e">
        <f>- Freguesia: Picote</f>
        <v>#NAME?</v>
      </c>
    </row>
    <row r="5580" spans="1:1" x14ac:dyDescent="0.25">
      <c r="A5580" t="e">
        <f>- Concelho: Miranda do Douro</f>
        <v>#NAME?</v>
      </c>
    </row>
    <row r="5581" spans="1:1" x14ac:dyDescent="0.25">
      <c r="A5581" t="e">
        <f>- Distrito: Bragança</f>
        <v>#NAME?</v>
      </c>
    </row>
    <row r="5582" spans="1:1" x14ac:dyDescent="0.25">
      <c r="A5582" t="s">
        <v>1789</v>
      </c>
    </row>
    <row r="5583" spans="1:1" x14ac:dyDescent="0.25">
      <c r="A5583" t="s">
        <v>1790</v>
      </c>
    </row>
    <row r="5584" spans="1:1" x14ac:dyDescent="0.25">
      <c r="A5584" t="s">
        <v>500</v>
      </c>
    </row>
    <row r="5585" spans="1:1" x14ac:dyDescent="0.25">
      <c r="A5585" t="s">
        <v>221</v>
      </c>
    </row>
    <row r="5586" spans="1:1" x14ac:dyDescent="0.25">
      <c r="A5586" t="s">
        <v>73</v>
      </c>
    </row>
    <row r="5587" spans="1:1" x14ac:dyDescent="0.25">
      <c r="A5587" t="s">
        <v>44</v>
      </c>
    </row>
    <row r="5588" spans="1:1" x14ac:dyDescent="0.25">
      <c r="A5588" t="s">
        <v>222</v>
      </c>
    </row>
    <row r="5589" spans="1:1" x14ac:dyDescent="0.25">
      <c r="A5589" t="s">
        <v>77</v>
      </c>
    </row>
    <row r="5590" spans="1:1" x14ac:dyDescent="0.25">
      <c r="A5590" t="s">
        <v>47</v>
      </c>
    </row>
    <row r="5591" spans="1:1" x14ac:dyDescent="0.25">
      <c r="A5591" t="s">
        <v>1791</v>
      </c>
    </row>
    <row r="5592" spans="1:1" x14ac:dyDescent="0.25">
      <c r="A5592" t="s">
        <v>1792</v>
      </c>
    </row>
    <row r="5593" spans="1:1" x14ac:dyDescent="0.25">
      <c r="A5593" t="s">
        <v>1793</v>
      </c>
    </row>
    <row r="5594" spans="1:1" x14ac:dyDescent="0.25">
      <c r="A5594" t="s">
        <v>1794</v>
      </c>
    </row>
    <row r="5595" spans="1:1" x14ac:dyDescent="0.25">
      <c r="A5595" t="s">
        <v>17</v>
      </c>
    </row>
    <row r="5596" spans="1:1" x14ac:dyDescent="0.25">
      <c r="A5596" t="e">
        <f>- Lugar: Alto do Castelo</f>
        <v>#NAME?</v>
      </c>
    </row>
    <row r="5597" spans="1:1" x14ac:dyDescent="0.25">
      <c r="A5597" t="e">
        <f>- Freguesia: Frende</f>
        <v>#NAME?</v>
      </c>
    </row>
    <row r="5598" spans="1:1" x14ac:dyDescent="0.25">
      <c r="A5598" t="e">
        <f>- Concelho: Baião</f>
        <v>#NAME?</v>
      </c>
    </row>
    <row r="5599" spans="1:1" x14ac:dyDescent="0.25">
      <c r="A5599" t="e">
        <f>- Distrito: Porto</f>
        <v>#NAME?</v>
      </c>
    </row>
    <row r="5600" spans="1:1" x14ac:dyDescent="0.25">
      <c r="A5600" t="s">
        <v>1795</v>
      </c>
    </row>
    <row r="5601" spans="1:1" x14ac:dyDescent="0.25">
      <c r="A5601" t="s">
        <v>1796</v>
      </c>
    </row>
    <row r="5602" spans="1:1" x14ac:dyDescent="0.25">
      <c r="A5602" t="s">
        <v>1797</v>
      </c>
    </row>
    <row r="5603" spans="1:1" x14ac:dyDescent="0.25">
      <c r="A5603" t="s">
        <v>64</v>
      </c>
    </row>
    <row r="5604" spans="1:1" x14ac:dyDescent="0.25">
      <c r="A5604" t="s">
        <v>65</v>
      </c>
    </row>
    <row r="5605" spans="1:1" x14ac:dyDescent="0.25">
      <c r="A5605" t="s">
        <v>44</v>
      </c>
    </row>
    <row r="5606" spans="1:1" x14ac:dyDescent="0.25">
      <c r="A5606" t="s">
        <v>66</v>
      </c>
    </row>
    <row r="5607" spans="1:1" x14ac:dyDescent="0.25">
      <c r="A5607" t="s">
        <v>167</v>
      </c>
    </row>
    <row r="5608" spans="1:1" x14ac:dyDescent="0.25">
      <c r="A5608" t="s">
        <v>47</v>
      </c>
    </row>
    <row r="5609" spans="1:1" x14ac:dyDescent="0.25">
      <c r="A5609" t="s">
        <v>1798</v>
      </c>
    </row>
    <row r="5610" spans="1:1" x14ac:dyDescent="0.25">
      <c r="A5610" t="s">
        <v>1799</v>
      </c>
    </row>
    <row r="5611" spans="1:1" x14ac:dyDescent="0.25">
      <c r="A5611" t="s">
        <v>1800</v>
      </c>
    </row>
    <row r="5612" spans="1:1" x14ac:dyDescent="0.25">
      <c r="A5612" t="s">
        <v>69</v>
      </c>
    </row>
    <row r="5613" spans="1:1" x14ac:dyDescent="0.25">
      <c r="A5613" t="s">
        <v>17</v>
      </c>
    </row>
    <row r="5614" spans="1:1" x14ac:dyDescent="0.25">
      <c r="A5614" t="s">
        <v>116</v>
      </c>
    </row>
    <row r="5615" spans="1:1" x14ac:dyDescent="0.25">
      <c r="A5615" t="e">
        <f>- Freguesia: Valadares</f>
        <v>#NAME?</v>
      </c>
    </row>
    <row r="5616" spans="1:1" x14ac:dyDescent="0.25">
      <c r="A5616" t="e">
        <f>- Concelho: Baião</f>
        <v>#NAME?</v>
      </c>
    </row>
    <row r="5617" spans="1:1" x14ac:dyDescent="0.25">
      <c r="A5617" t="e">
        <f>- Distrito: Porto</f>
        <v>#NAME?</v>
      </c>
    </row>
    <row r="5618" spans="1:1" x14ac:dyDescent="0.25">
      <c r="A5618" t="s">
        <v>1801</v>
      </c>
    </row>
    <row r="5619" spans="1:1" x14ac:dyDescent="0.25">
      <c r="A5619" t="s">
        <v>1802</v>
      </c>
    </row>
    <row r="5620" spans="1:1" x14ac:dyDescent="0.25">
      <c r="A5620" t="s">
        <v>475</v>
      </c>
    </row>
    <row r="5621" spans="1:1" x14ac:dyDescent="0.25">
      <c r="A5621" t="s">
        <v>55</v>
      </c>
    </row>
    <row r="5622" spans="1:1" x14ac:dyDescent="0.25">
      <c r="A5622" t="s">
        <v>73</v>
      </c>
    </row>
    <row r="5623" spans="1:1" x14ac:dyDescent="0.25">
      <c r="A5623" t="s">
        <v>44</v>
      </c>
    </row>
    <row r="5624" spans="1:1" x14ac:dyDescent="0.25">
      <c r="A5624" t="s">
        <v>57</v>
      </c>
    </row>
    <row r="5625" spans="1:1" x14ac:dyDescent="0.25">
      <c r="A5625" t="s">
        <v>167</v>
      </c>
    </row>
    <row r="5626" spans="1:1" x14ac:dyDescent="0.25">
      <c r="A5626" t="s">
        <v>47</v>
      </c>
    </row>
    <row r="5627" spans="1:1" x14ac:dyDescent="0.25">
      <c r="A5627" t="s">
        <v>1803</v>
      </c>
    </row>
    <row r="5628" spans="1:1" x14ac:dyDescent="0.25">
      <c r="A5628" t="s">
        <v>1804</v>
      </c>
    </row>
    <row r="5629" spans="1:1" x14ac:dyDescent="0.25">
      <c r="A5629" t="s">
        <v>1805</v>
      </c>
    </row>
    <row r="5630" spans="1:1" x14ac:dyDescent="0.25">
      <c r="A5630" t="s">
        <v>1806</v>
      </c>
    </row>
    <row r="5631" spans="1:1" x14ac:dyDescent="0.25">
      <c r="A5631" t="s">
        <v>17</v>
      </c>
    </row>
    <row r="5632" spans="1:1" x14ac:dyDescent="0.25">
      <c r="A5632" t="e">
        <f>- Lugar: Galafura</f>
        <v>#NAME?</v>
      </c>
    </row>
    <row r="5633" spans="1:1" x14ac:dyDescent="0.25">
      <c r="A5633" t="e">
        <f>- Freguesia: Galafura</f>
        <v>#NAME?</v>
      </c>
    </row>
    <row r="5634" spans="1:1" x14ac:dyDescent="0.25">
      <c r="A5634" t="e">
        <f>- Concelho: Peso da Régua</f>
        <v>#NAME?</v>
      </c>
    </row>
    <row r="5635" spans="1:1" x14ac:dyDescent="0.25">
      <c r="A5635" t="e">
        <f>- Distrito: Vila Real</f>
        <v>#NAME?</v>
      </c>
    </row>
    <row r="5636" spans="1:1" x14ac:dyDescent="0.25">
      <c r="A5636" t="s">
        <v>1807</v>
      </c>
    </row>
    <row r="5637" spans="1:1" x14ac:dyDescent="0.25">
      <c r="A5637" t="s">
        <v>1808</v>
      </c>
    </row>
    <row r="5638" spans="1:1" x14ac:dyDescent="0.25">
      <c r="A5638" t="s">
        <v>309</v>
      </c>
    </row>
    <row r="5639" spans="1:1" x14ac:dyDescent="0.25">
      <c r="A5639" t="s">
        <v>42</v>
      </c>
    </row>
    <row r="5640" spans="1:1" x14ac:dyDescent="0.25">
      <c r="A5640" t="s">
        <v>43</v>
      </c>
    </row>
    <row r="5641" spans="1:1" x14ac:dyDescent="0.25">
      <c r="A5641" t="s">
        <v>44</v>
      </c>
    </row>
    <row r="5642" spans="1:1" x14ac:dyDescent="0.25">
      <c r="A5642" t="s">
        <v>45</v>
      </c>
    </row>
    <row r="5643" spans="1:1" x14ac:dyDescent="0.25">
      <c r="A5643" t="s">
        <v>46</v>
      </c>
    </row>
    <row r="5644" spans="1:1" x14ac:dyDescent="0.25">
      <c r="A5644" t="s">
        <v>93</v>
      </c>
    </row>
    <row r="5645" spans="1:1" x14ac:dyDescent="0.25">
      <c r="A5645" t="s">
        <v>1809</v>
      </c>
    </row>
    <row r="5646" spans="1:1" x14ac:dyDescent="0.25">
      <c r="A5646" t="s">
        <v>1810</v>
      </c>
    </row>
    <row r="5647" spans="1:1" x14ac:dyDescent="0.25">
      <c r="A5647" t="s">
        <v>1811</v>
      </c>
    </row>
    <row r="5648" spans="1:1" x14ac:dyDescent="0.25">
      <c r="A5648" t="s">
        <v>69</v>
      </c>
    </row>
    <row r="5649" spans="1:1" x14ac:dyDescent="0.25">
      <c r="A5649" t="s">
        <v>17</v>
      </c>
    </row>
    <row r="5650" spans="1:1" x14ac:dyDescent="0.25">
      <c r="A5650" t="e">
        <f>- Lugar: Gândara</f>
        <v>#NAME?</v>
      </c>
    </row>
    <row r="5651" spans="1:1" x14ac:dyDescent="0.25">
      <c r="A5651" t="e">
        <f>- Freguesia: Neiva</f>
        <v>#NAME?</v>
      </c>
    </row>
    <row r="5652" spans="1:1" x14ac:dyDescent="0.25">
      <c r="A5652" t="e">
        <f>- Concelho: Viana do Castelo</f>
        <v>#NAME?</v>
      </c>
    </row>
    <row r="5653" spans="1:1" x14ac:dyDescent="0.25">
      <c r="A5653" t="e">
        <f>- Distrito: Viana do Castelo</f>
        <v>#NAME?</v>
      </c>
    </row>
    <row r="5654" spans="1:1" x14ac:dyDescent="0.25">
      <c r="A5654" t="s">
        <v>1051</v>
      </c>
    </row>
    <row r="5655" spans="1:1" x14ac:dyDescent="0.25">
      <c r="A5655" t="s">
        <v>1812</v>
      </c>
    </row>
    <row r="5656" spans="1:1" x14ac:dyDescent="0.25">
      <c r="A5656" t="s">
        <v>952</v>
      </c>
    </row>
    <row r="5657" spans="1:1" x14ac:dyDescent="0.25">
      <c r="A5657" t="s">
        <v>55</v>
      </c>
    </row>
    <row r="5658" spans="1:1" x14ac:dyDescent="0.25">
      <c r="A5658" t="s">
        <v>56</v>
      </c>
    </row>
    <row r="5659" spans="1:1" x14ac:dyDescent="0.25">
      <c r="A5659" t="s">
        <v>44</v>
      </c>
    </row>
    <row r="5660" spans="1:1" x14ac:dyDescent="0.25">
      <c r="A5660" t="s">
        <v>57</v>
      </c>
    </row>
    <row r="5661" spans="1:1" x14ac:dyDescent="0.25">
      <c r="A5661" t="s">
        <v>77</v>
      </c>
    </row>
    <row r="5662" spans="1:1" x14ac:dyDescent="0.25">
      <c r="A5662" t="s">
        <v>47</v>
      </c>
    </row>
    <row r="5663" spans="1:1" x14ac:dyDescent="0.25">
      <c r="A5663" t="s">
        <v>1813</v>
      </c>
    </row>
    <row r="5664" spans="1:1" x14ac:dyDescent="0.25">
      <c r="A5664" t="s">
        <v>1814</v>
      </c>
    </row>
    <row r="5665" spans="1:1" x14ac:dyDescent="0.25">
      <c r="A5665" t="s">
        <v>1815</v>
      </c>
    </row>
    <row r="5666" spans="1:1" x14ac:dyDescent="0.25">
      <c r="A5666" t="s">
        <v>69</v>
      </c>
    </row>
    <row r="5667" spans="1:1" x14ac:dyDescent="0.25">
      <c r="A5667" t="s">
        <v>17</v>
      </c>
    </row>
    <row r="5668" spans="1:1" x14ac:dyDescent="0.25">
      <c r="A5668" t="e">
        <f>- Lugar: Outeiro</f>
        <v>#NAME?</v>
      </c>
    </row>
    <row r="5669" spans="1:1" x14ac:dyDescent="0.25">
      <c r="A5669" t="e">
        <f>- Freguesia: Portela Susã</f>
        <v>#NAME?</v>
      </c>
    </row>
    <row r="5670" spans="1:1" x14ac:dyDescent="0.25">
      <c r="A5670" t="e">
        <f>- Concelho: Viana do Castelo</f>
        <v>#NAME?</v>
      </c>
    </row>
    <row r="5671" spans="1:1" x14ac:dyDescent="0.25">
      <c r="A5671" t="e">
        <f>- Distrito: Viana do Castelo</f>
        <v>#NAME?</v>
      </c>
    </row>
    <row r="5672" spans="1:1" x14ac:dyDescent="0.25">
      <c r="A5672" t="s">
        <v>1816</v>
      </c>
    </row>
    <row r="5673" spans="1:1" x14ac:dyDescent="0.25">
      <c r="A5673" t="s">
        <v>1817</v>
      </c>
    </row>
    <row r="5674" spans="1:1" x14ac:dyDescent="0.25">
      <c r="A5674" t="s">
        <v>1729</v>
      </c>
    </row>
    <row r="5675" spans="1:1" x14ac:dyDescent="0.25">
      <c r="A5675" t="s">
        <v>55</v>
      </c>
    </row>
    <row r="5676" spans="1:1" x14ac:dyDescent="0.25">
      <c r="A5676" t="s">
        <v>56</v>
      </c>
    </row>
    <row r="5677" spans="1:1" x14ac:dyDescent="0.25">
      <c r="A5677" t="s">
        <v>44</v>
      </c>
    </row>
    <row r="5678" spans="1:1" x14ac:dyDescent="0.25">
      <c r="A5678" t="s">
        <v>57</v>
      </c>
    </row>
    <row r="5679" spans="1:1" x14ac:dyDescent="0.25">
      <c r="A5679" t="s">
        <v>77</v>
      </c>
    </row>
    <row r="5680" spans="1:1" x14ac:dyDescent="0.25">
      <c r="A5680" t="s">
        <v>47</v>
      </c>
    </row>
    <row r="5681" spans="1:1" x14ac:dyDescent="0.25">
      <c r="A5681" t="s">
        <v>1813</v>
      </c>
    </row>
    <row r="5682" spans="1:1" x14ac:dyDescent="0.25">
      <c r="A5682" t="s">
        <v>1818</v>
      </c>
    </row>
    <row r="5683" spans="1:1" x14ac:dyDescent="0.25">
      <c r="A5683" t="s">
        <v>1819</v>
      </c>
    </row>
    <row r="5684" spans="1:1" x14ac:dyDescent="0.25">
      <c r="A5684" t="s">
        <v>69</v>
      </c>
    </row>
    <row r="5685" spans="1:1" x14ac:dyDescent="0.25">
      <c r="A5685" t="s">
        <v>17</v>
      </c>
    </row>
    <row r="5686" spans="1:1" x14ac:dyDescent="0.25">
      <c r="A5686" t="e">
        <f>- Lugar: Figueiredo</f>
        <v>#NAME?</v>
      </c>
    </row>
    <row r="5687" spans="1:1" x14ac:dyDescent="0.25">
      <c r="A5687" t="e">
        <f>- Freguesia: Vila Franca</f>
        <v>#NAME?</v>
      </c>
    </row>
    <row r="5688" spans="1:1" x14ac:dyDescent="0.25">
      <c r="A5688" t="e">
        <f>- Concelho: Viana do Castelo</f>
        <v>#NAME?</v>
      </c>
    </row>
    <row r="5689" spans="1:1" x14ac:dyDescent="0.25">
      <c r="A5689" t="e">
        <f>- Distrito: Viana do Castelo</f>
        <v>#NAME?</v>
      </c>
    </row>
    <row r="5690" spans="1:1" x14ac:dyDescent="0.25">
      <c r="A5690" t="s">
        <v>1820</v>
      </c>
    </row>
    <row r="5691" spans="1:1" x14ac:dyDescent="0.25">
      <c r="A5691" t="s">
        <v>1821</v>
      </c>
    </row>
    <row r="5692" spans="1:1" x14ac:dyDescent="0.25">
      <c r="A5692" t="s">
        <v>1822</v>
      </c>
    </row>
    <row r="5693" spans="1:1" x14ac:dyDescent="0.25">
      <c r="A5693" t="s">
        <v>112</v>
      </c>
    </row>
    <row r="5694" spans="1:1" x14ac:dyDescent="0.25">
      <c r="A5694" t="s">
        <v>120</v>
      </c>
    </row>
    <row r="5695" spans="1:1" x14ac:dyDescent="0.25">
      <c r="A5695" t="s">
        <v>44</v>
      </c>
    </row>
    <row r="5696" spans="1:1" x14ac:dyDescent="0.25">
      <c r="A5696" t="s">
        <v>66</v>
      </c>
    </row>
    <row r="5697" spans="1:1" x14ac:dyDescent="0.25">
      <c r="A5697" t="s">
        <v>77</v>
      </c>
    </row>
    <row r="5698" spans="1:1" x14ac:dyDescent="0.25">
      <c r="A5698" t="s">
        <v>47</v>
      </c>
    </row>
    <row r="5699" spans="1:1" x14ac:dyDescent="0.25">
      <c r="A5699" t="s">
        <v>1813</v>
      </c>
    </row>
    <row r="5700" spans="1:1" x14ac:dyDescent="0.25">
      <c r="A5700" t="s">
        <v>1823</v>
      </c>
    </row>
    <row r="5701" spans="1:1" x14ac:dyDescent="0.25">
      <c r="A5701" t="s">
        <v>1824</v>
      </c>
    </row>
    <row r="5702" spans="1:1" x14ac:dyDescent="0.25">
      <c r="A5702" t="s">
        <v>69</v>
      </c>
    </row>
    <row r="5703" spans="1:1" x14ac:dyDescent="0.25">
      <c r="A5703" t="s">
        <v>17</v>
      </c>
    </row>
    <row r="5704" spans="1:1" x14ac:dyDescent="0.25">
      <c r="A5704" t="s">
        <v>116</v>
      </c>
    </row>
    <row r="5705" spans="1:1" x14ac:dyDescent="0.25">
      <c r="A5705" t="e">
        <f>- Freguesia: Viana do Castelo - Santa Maria Maior</f>
        <v>#NAME?</v>
      </c>
    </row>
    <row r="5706" spans="1:1" x14ac:dyDescent="0.25">
      <c r="A5706" t="e">
        <f>- Concelho: Viana do Castelo</f>
        <v>#NAME?</v>
      </c>
    </row>
    <row r="5707" spans="1:1" x14ac:dyDescent="0.25">
      <c r="A5707" t="e">
        <f>- Distrito: Viana do Castelo</f>
        <v>#NAME?</v>
      </c>
    </row>
    <row r="5708" spans="1:1" x14ac:dyDescent="0.25">
      <c r="A5708" t="s">
        <v>1825</v>
      </c>
    </row>
    <row r="5709" spans="1:1" x14ac:dyDescent="0.25">
      <c r="A5709" t="s">
        <v>1826</v>
      </c>
    </row>
    <row r="5710" spans="1:1" x14ac:dyDescent="0.25">
      <c r="A5710" t="s">
        <v>1827</v>
      </c>
    </row>
    <row r="5711" spans="1:1" x14ac:dyDescent="0.25">
      <c r="A5711" t="s">
        <v>84</v>
      </c>
    </row>
    <row r="5712" spans="1:1" x14ac:dyDescent="0.25">
      <c r="A5712" t="s">
        <v>56</v>
      </c>
    </row>
    <row r="5713" spans="1:1" x14ac:dyDescent="0.25">
      <c r="A5713" t="s">
        <v>44</v>
      </c>
    </row>
    <row r="5714" spans="1:1" x14ac:dyDescent="0.25">
      <c r="A5714" t="s">
        <v>222</v>
      </c>
    </row>
    <row r="5715" spans="1:1" x14ac:dyDescent="0.25">
      <c r="A5715" t="s">
        <v>77</v>
      </c>
    </row>
    <row r="5716" spans="1:1" x14ac:dyDescent="0.25">
      <c r="A5716" t="s">
        <v>47</v>
      </c>
    </row>
    <row r="5717" spans="1:1" x14ac:dyDescent="0.25">
      <c r="A5717" t="s">
        <v>1813</v>
      </c>
    </row>
    <row r="5718" spans="1:1" x14ac:dyDescent="0.25">
      <c r="A5718" t="s">
        <v>1828</v>
      </c>
    </row>
    <row r="5719" spans="1:1" x14ac:dyDescent="0.25">
      <c r="A5719" t="s">
        <v>1829</v>
      </c>
    </row>
    <row r="5720" spans="1:1" x14ac:dyDescent="0.25">
      <c r="A5720" t="s">
        <v>1830</v>
      </c>
    </row>
    <row r="5721" spans="1:1" x14ac:dyDescent="0.25">
      <c r="A5721" t="s">
        <v>17</v>
      </c>
    </row>
    <row r="5722" spans="1:1" x14ac:dyDescent="0.25">
      <c r="A5722" t="e">
        <f>- Lugar: Castelo</f>
        <v>#NAME?</v>
      </c>
    </row>
    <row r="5723" spans="1:1" x14ac:dyDescent="0.25">
      <c r="A5723" t="e">
        <f>- Freguesia: Linhares</f>
        <v>#NAME?</v>
      </c>
    </row>
    <row r="5724" spans="1:1" x14ac:dyDescent="0.25">
      <c r="A5724" t="e">
        <f>- Concelho: Carrazeda de Ansiães</f>
        <v>#NAME?</v>
      </c>
    </row>
    <row r="5725" spans="1:1" x14ac:dyDescent="0.25">
      <c r="A5725" t="e">
        <f>- Distrito: Bragança</f>
        <v>#NAME?</v>
      </c>
    </row>
    <row r="5726" spans="1:1" x14ac:dyDescent="0.25">
      <c r="A5726" t="s">
        <v>1831</v>
      </c>
    </row>
    <row r="5727" spans="1:1" x14ac:dyDescent="0.25">
      <c r="A5727" t="s">
        <v>1832</v>
      </c>
    </row>
    <row r="5728" spans="1:1" x14ac:dyDescent="0.25">
      <c r="A5728" t="s">
        <v>1833</v>
      </c>
    </row>
    <row r="5729" spans="1:1" x14ac:dyDescent="0.25">
      <c r="A5729" t="s">
        <v>221</v>
      </c>
    </row>
    <row r="5730" spans="1:1" x14ac:dyDescent="0.25">
      <c r="A5730" t="s">
        <v>268</v>
      </c>
    </row>
    <row r="5731" spans="1:1" x14ac:dyDescent="0.25">
      <c r="A5731" t="s">
        <v>1834</v>
      </c>
    </row>
    <row r="5732" spans="1:1" x14ac:dyDescent="0.25">
      <c r="A5732" t="s">
        <v>243</v>
      </c>
    </row>
    <row r="5733" spans="1:1" x14ac:dyDescent="0.25">
      <c r="A5733" t="s">
        <v>167</v>
      </c>
    </row>
    <row r="5734" spans="1:1" x14ac:dyDescent="0.25">
      <c r="A5734" t="s">
        <v>235</v>
      </c>
    </row>
    <row r="5735" spans="1:1" x14ac:dyDescent="0.25">
      <c r="A5735" t="s">
        <v>191</v>
      </c>
    </row>
    <row r="5736" spans="1:1" x14ac:dyDescent="0.25">
      <c r="A5736" t="s">
        <v>1835</v>
      </c>
    </row>
    <row r="5737" spans="1:1" x14ac:dyDescent="0.25">
      <c r="A5737" t="s">
        <v>1836</v>
      </c>
    </row>
    <row r="5738" spans="1:1" x14ac:dyDescent="0.25">
      <c r="A5738" t="s">
        <v>69</v>
      </c>
    </row>
    <row r="5739" spans="1:1" x14ac:dyDescent="0.25">
      <c r="A5739" t="s">
        <v>17</v>
      </c>
    </row>
    <row r="5740" spans="1:1" x14ac:dyDescent="0.25">
      <c r="A5740" t="s">
        <v>116</v>
      </c>
    </row>
    <row r="5741" spans="1:1" x14ac:dyDescent="0.25">
      <c r="A5741" t="e">
        <f>- Freguesia: Adeganha</f>
        <v>#NAME?</v>
      </c>
    </row>
    <row r="5742" spans="1:1" x14ac:dyDescent="0.25">
      <c r="A5742" t="e">
        <f>- Concelho: Torre de Moncorvo</f>
        <v>#NAME?</v>
      </c>
    </row>
    <row r="5743" spans="1:1" x14ac:dyDescent="0.25">
      <c r="A5743" t="e">
        <f>- Distrito: Bragança</f>
        <v>#NAME?</v>
      </c>
    </row>
    <row r="5744" spans="1:1" x14ac:dyDescent="0.25">
      <c r="A5744" t="s">
        <v>1837</v>
      </c>
    </row>
    <row r="5745" spans="1:1" x14ac:dyDescent="0.25">
      <c r="A5745" t="s">
        <v>1838</v>
      </c>
    </row>
    <row r="5746" spans="1:1" x14ac:dyDescent="0.25">
      <c r="A5746" t="s">
        <v>153</v>
      </c>
    </row>
    <row r="5747" spans="1:1" x14ac:dyDescent="0.25">
      <c r="A5747" t="s">
        <v>221</v>
      </c>
    </row>
    <row r="5748" spans="1:1" x14ac:dyDescent="0.25">
      <c r="A5748" t="s">
        <v>268</v>
      </c>
    </row>
    <row r="5749" spans="1:1" x14ac:dyDescent="0.25">
      <c r="A5749" t="s">
        <v>1834</v>
      </c>
    </row>
    <row r="5750" spans="1:1" x14ac:dyDescent="0.25">
      <c r="A5750" t="s">
        <v>222</v>
      </c>
    </row>
    <row r="5751" spans="1:1" x14ac:dyDescent="0.25">
      <c r="A5751" t="s">
        <v>113</v>
      </c>
    </row>
    <row r="5752" spans="1:1" x14ac:dyDescent="0.25">
      <c r="A5752" t="s">
        <v>235</v>
      </c>
    </row>
    <row r="5753" spans="1:1" x14ac:dyDescent="0.25">
      <c r="A5753" t="s">
        <v>191</v>
      </c>
    </row>
    <row r="5754" spans="1:1" x14ac:dyDescent="0.25">
      <c r="A5754" t="s">
        <v>1839</v>
      </c>
    </row>
    <row r="5755" spans="1:1" x14ac:dyDescent="0.25">
      <c r="A5755" t="s">
        <v>1840</v>
      </c>
    </row>
    <row r="5756" spans="1:1" x14ac:dyDescent="0.25">
      <c r="A5756" t="s">
        <v>1841</v>
      </c>
    </row>
    <row r="5757" spans="1:1" x14ac:dyDescent="0.25">
      <c r="A5757" t="s">
        <v>17</v>
      </c>
    </row>
    <row r="5758" spans="1:1" x14ac:dyDescent="0.25">
      <c r="A5758" t="e">
        <f>- Lugar: Bujões</f>
        <v>#NAME?</v>
      </c>
    </row>
    <row r="5759" spans="1:1" x14ac:dyDescent="0.25">
      <c r="A5759" t="e">
        <f>- Freguesia: Abaças</f>
        <v>#NAME?</v>
      </c>
    </row>
    <row r="5760" spans="1:1" x14ac:dyDescent="0.25">
      <c r="A5760" t="e">
        <f>- Concelho: Vila Real</f>
        <v>#NAME?</v>
      </c>
    </row>
    <row r="5761" spans="1:1" x14ac:dyDescent="0.25">
      <c r="A5761" t="e">
        <f>- Distrito: Vila Real</f>
        <v>#NAME?</v>
      </c>
    </row>
    <row r="5762" spans="1:1" x14ac:dyDescent="0.25">
      <c r="A5762" t="s">
        <v>1842</v>
      </c>
    </row>
    <row r="5763" spans="1:1" x14ac:dyDescent="0.25">
      <c r="A5763" t="s">
        <v>1843</v>
      </c>
    </row>
    <row r="5764" spans="1:1" x14ac:dyDescent="0.25">
      <c r="A5764" t="s">
        <v>160</v>
      </c>
    </row>
    <row r="5765" spans="1:1" x14ac:dyDescent="0.25">
      <c r="A5765" t="s">
        <v>55</v>
      </c>
    </row>
    <row r="5766" spans="1:1" x14ac:dyDescent="0.25">
      <c r="A5766" t="s">
        <v>73</v>
      </c>
    </row>
    <row r="5767" spans="1:1" x14ac:dyDescent="0.25">
      <c r="A5767" t="s">
        <v>1834</v>
      </c>
    </row>
    <row r="5768" spans="1:1" x14ac:dyDescent="0.25">
      <c r="A5768" t="s">
        <v>222</v>
      </c>
    </row>
    <row r="5769" spans="1:1" x14ac:dyDescent="0.25">
      <c r="A5769" t="s">
        <v>77</v>
      </c>
    </row>
    <row r="5770" spans="1:1" x14ac:dyDescent="0.25">
      <c r="A5770" t="s">
        <v>47</v>
      </c>
    </row>
    <row r="5771" spans="1:1" x14ac:dyDescent="0.25">
      <c r="A5771" t="s">
        <v>1844</v>
      </c>
    </row>
    <row r="5772" spans="1:1" x14ac:dyDescent="0.25">
      <c r="A5772" t="s">
        <v>1845</v>
      </c>
    </row>
    <row r="5773" spans="1:1" x14ac:dyDescent="0.25">
      <c r="A5773" t="s">
        <v>1846</v>
      </c>
    </row>
    <row r="5774" spans="1:1" x14ac:dyDescent="0.25">
      <c r="A5774" t="s">
        <v>1847</v>
      </c>
    </row>
    <row r="5775" spans="1:1" x14ac:dyDescent="0.25">
      <c r="A5775" t="s">
        <v>17</v>
      </c>
    </row>
    <row r="5776" spans="1:1" x14ac:dyDescent="0.25">
      <c r="A5776" t="e">
        <f>- Lugar: Assento</f>
        <v>#NAME?</v>
      </c>
    </row>
    <row r="5777" spans="1:1" x14ac:dyDescent="0.25">
      <c r="A5777" t="e">
        <f>- Freguesia: Vale de Nogueiras</f>
        <v>#NAME?</v>
      </c>
    </row>
    <row r="5778" spans="1:1" x14ac:dyDescent="0.25">
      <c r="A5778" t="e">
        <f>- Concelho: Vila Real</f>
        <v>#NAME?</v>
      </c>
    </row>
    <row r="5779" spans="1:1" x14ac:dyDescent="0.25">
      <c r="A5779" t="e">
        <f>- Distrito: Vila Real</f>
        <v>#NAME?</v>
      </c>
    </row>
    <row r="5780" spans="1:1" x14ac:dyDescent="0.25">
      <c r="A5780" t="s">
        <v>1848</v>
      </c>
    </row>
    <row r="5781" spans="1:1" x14ac:dyDescent="0.25">
      <c r="A5781" t="s">
        <v>1849</v>
      </c>
    </row>
    <row r="5782" spans="1:1" x14ac:dyDescent="0.25">
      <c r="A5782" t="s">
        <v>480</v>
      </c>
    </row>
    <row r="5783" spans="1:1" x14ac:dyDescent="0.25">
      <c r="A5783" t="s">
        <v>221</v>
      </c>
    </row>
    <row r="5784" spans="1:1" x14ac:dyDescent="0.25">
      <c r="A5784" t="s">
        <v>73</v>
      </c>
    </row>
    <row r="5785" spans="1:1" x14ac:dyDescent="0.25">
      <c r="A5785" t="s">
        <v>1834</v>
      </c>
    </row>
    <row r="5786" spans="1:1" x14ac:dyDescent="0.25">
      <c r="A5786" t="s">
        <v>222</v>
      </c>
    </row>
    <row r="5787" spans="1:1" x14ac:dyDescent="0.25">
      <c r="A5787" t="s">
        <v>77</v>
      </c>
    </row>
    <row r="5788" spans="1:1" x14ac:dyDescent="0.25">
      <c r="A5788" t="s">
        <v>47</v>
      </c>
    </row>
    <row r="5789" spans="1:1" x14ac:dyDescent="0.25">
      <c r="A5789" t="s">
        <v>626</v>
      </c>
    </row>
    <row r="5790" spans="1:1" x14ac:dyDescent="0.25">
      <c r="A5790" t="s">
        <v>1850</v>
      </c>
    </row>
    <row r="5791" spans="1:1" x14ac:dyDescent="0.25">
      <c r="A5791" t="s">
        <v>1851</v>
      </c>
    </row>
    <row r="5792" spans="1:1" x14ac:dyDescent="0.25">
      <c r="A5792" t="s">
        <v>1847</v>
      </c>
    </row>
    <row r="5793" spans="1:1" x14ac:dyDescent="0.25">
      <c r="A5793" t="s">
        <v>17</v>
      </c>
    </row>
    <row r="5794" spans="1:1" x14ac:dyDescent="0.25">
      <c r="A5794" t="e">
        <f>- Lugar: Galegos - Campas</f>
        <v>#NAME?</v>
      </c>
    </row>
    <row r="5795" spans="1:1" x14ac:dyDescent="0.25">
      <c r="A5795" t="e">
        <f>- Freguesia: Vale de Nogueiras</f>
        <v>#NAME?</v>
      </c>
    </row>
    <row r="5796" spans="1:1" x14ac:dyDescent="0.25">
      <c r="A5796" t="e">
        <f>- Concelho: Vila Real</f>
        <v>#NAME?</v>
      </c>
    </row>
    <row r="5797" spans="1:1" x14ac:dyDescent="0.25">
      <c r="A5797" t="e">
        <f>- Distrito: Vila Real</f>
        <v>#NAME?</v>
      </c>
    </row>
    <row r="5798" spans="1:1" x14ac:dyDescent="0.25">
      <c r="A5798" t="s">
        <v>1852</v>
      </c>
    </row>
    <row r="5799" spans="1:1" x14ac:dyDescent="0.25">
      <c r="A5799" t="s">
        <v>1853</v>
      </c>
    </row>
    <row r="5800" spans="1:1" x14ac:dyDescent="0.25">
      <c r="A5800" t="s">
        <v>344</v>
      </c>
    </row>
    <row r="5801" spans="1:1" x14ac:dyDescent="0.25">
      <c r="A5801" t="s">
        <v>221</v>
      </c>
    </row>
    <row r="5802" spans="1:1" x14ac:dyDescent="0.25">
      <c r="A5802" t="s">
        <v>73</v>
      </c>
    </row>
    <row r="5803" spans="1:1" x14ac:dyDescent="0.25">
      <c r="A5803" t="s">
        <v>1834</v>
      </c>
    </row>
    <row r="5804" spans="1:1" x14ac:dyDescent="0.25">
      <c r="A5804" t="s">
        <v>222</v>
      </c>
    </row>
    <row r="5805" spans="1:1" x14ac:dyDescent="0.25">
      <c r="A5805" t="s">
        <v>77</v>
      </c>
    </row>
    <row r="5806" spans="1:1" x14ac:dyDescent="0.25">
      <c r="A5806" t="s">
        <v>47</v>
      </c>
    </row>
    <row r="5807" spans="1:1" x14ac:dyDescent="0.25">
      <c r="A5807" t="s">
        <v>626</v>
      </c>
    </row>
    <row r="5808" spans="1:1" x14ac:dyDescent="0.25">
      <c r="A5808" t="s">
        <v>1854</v>
      </c>
    </row>
    <row r="5809" spans="1:1" x14ac:dyDescent="0.25">
      <c r="A5809" t="s">
        <v>1855</v>
      </c>
    </row>
    <row r="5810" spans="1:1" x14ac:dyDescent="0.25">
      <c r="A5810" t="s">
        <v>1856</v>
      </c>
    </row>
    <row r="5811" spans="1:1" x14ac:dyDescent="0.25">
      <c r="A5811" t="s">
        <v>17</v>
      </c>
    </row>
    <row r="5812" spans="1:1" x14ac:dyDescent="0.25">
      <c r="A5812" t="e">
        <f>- Lugar: Vilela da Cabugueira</f>
        <v>#NAME?</v>
      </c>
    </row>
    <row r="5813" spans="1:1" x14ac:dyDescent="0.25">
      <c r="A5813" t="e">
        <f>- Freguesia: Bragado</f>
        <v>#NAME?</v>
      </c>
    </row>
    <row r="5814" spans="1:1" x14ac:dyDescent="0.25">
      <c r="A5814" t="e">
        <f>- Concelho: Vila Pouca de Aguiar</f>
        <v>#NAME?</v>
      </c>
    </row>
    <row r="5815" spans="1:1" x14ac:dyDescent="0.25">
      <c r="A5815" t="e">
        <f>- Distrito: Vila Real</f>
        <v>#NAME?</v>
      </c>
    </row>
    <row r="5816" spans="1:1" x14ac:dyDescent="0.25">
      <c r="A5816" t="s">
        <v>1857</v>
      </c>
    </row>
    <row r="5817" spans="1:1" x14ac:dyDescent="0.25">
      <c r="A5817" t="s">
        <v>1858</v>
      </c>
    </row>
    <row r="5818" spans="1:1" x14ac:dyDescent="0.25">
      <c r="A5818" t="s">
        <v>413</v>
      </c>
    </row>
    <row r="5819" spans="1:1" x14ac:dyDescent="0.25">
      <c r="A5819" t="s">
        <v>221</v>
      </c>
    </row>
    <row r="5820" spans="1:1" x14ac:dyDescent="0.25">
      <c r="A5820" t="s">
        <v>73</v>
      </c>
    </row>
    <row r="5821" spans="1:1" x14ac:dyDescent="0.25">
      <c r="A5821" t="s">
        <v>1834</v>
      </c>
    </row>
    <row r="5822" spans="1:1" x14ac:dyDescent="0.25">
      <c r="A5822" t="s">
        <v>222</v>
      </c>
    </row>
    <row r="5823" spans="1:1" x14ac:dyDescent="0.25">
      <c r="A5823" t="s">
        <v>77</v>
      </c>
    </row>
    <row r="5824" spans="1:1" x14ac:dyDescent="0.25">
      <c r="A5824" t="s">
        <v>47</v>
      </c>
    </row>
    <row r="5825" spans="1:1" x14ac:dyDescent="0.25">
      <c r="A5825" t="s">
        <v>674</v>
      </c>
    </row>
    <row r="5826" spans="1:1" x14ac:dyDescent="0.25">
      <c r="A5826" t="s">
        <v>1859</v>
      </c>
    </row>
    <row r="5827" spans="1:1" x14ac:dyDescent="0.25">
      <c r="A5827" t="s">
        <v>1860</v>
      </c>
    </row>
    <row r="5828" spans="1:1" x14ac:dyDescent="0.25">
      <c r="A5828" t="s">
        <v>757</v>
      </c>
    </row>
    <row r="5829" spans="1:1" x14ac:dyDescent="0.25">
      <c r="A5829" t="s">
        <v>17</v>
      </c>
    </row>
    <row r="5830" spans="1:1" x14ac:dyDescent="0.25">
      <c r="A5830" t="s">
        <v>116</v>
      </c>
    </row>
    <row r="5831" spans="1:1" x14ac:dyDescent="0.25">
      <c r="A5831" t="e">
        <f>- Freguesia: Santa Maria Maior</f>
        <v>#NAME?</v>
      </c>
    </row>
    <row r="5832" spans="1:1" x14ac:dyDescent="0.25">
      <c r="A5832" t="e">
        <f>- Concelho: Chaves</f>
        <v>#NAME?</v>
      </c>
    </row>
    <row r="5833" spans="1:1" x14ac:dyDescent="0.25">
      <c r="A5833" t="e">
        <f>- Distrito: Vila Real</f>
        <v>#NAME?</v>
      </c>
    </row>
    <row r="5834" spans="1:1" x14ac:dyDescent="0.25">
      <c r="A5834" t="s">
        <v>1861</v>
      </c>
    </row>
    <row r="5835" spans="1:1" x14ac:dyDescent="0.25">
      <c r="A5835" t="s">
        <v>1862</v>
      </c>
    </row>
    <row r="5836" spans="1:1" x14ac:dyDescent="0.25">
      <c r="A5836" t="s">
        <v>760</v>
      </c>
    </row>
    <row r="5837" spans="1:1" x14ac:dyDescent="0.25">
      <c r="A5837" t="s">
        <v>1119</v>
      </c>
    </row>
    <row r="5838" spans="1:1" x14ac:dyDescent="0.25">
      <c r="A5838" t="s">
        <v>73</v>
      </c>
    </row>
    <row r="5839" spans="1:1" x14ac:dyDescent="0.25">
      <c r="A5839" t="s">
        <v>1834</v>
      </c>
    </row>
    <row r="5840" spans="1:1" x14ac:dyDescent="0.25">
      <c r="A5840" t="s">
        <v>222</v>
      </c>
    </row>
    <row r="5841" spans="1:1" x14ac:dyDescent="0.25">
      <c r="A5841" t="s">
        <v>167</v>
      </c>
    </row>
    <row r="5842" spans="1:1" x14ac:dyDescent="0.25">
      <c r="A5842" t="s">
        <v>93</v>
      </c>
    </row>
    <row r="5843" spans="1:1" x14ac:dyDescent="0.25">
      <c r="A5843" t="s">
        <v>735</v>
      </c>
    </row>
    <row r="5844" spans="1:1" x14ac:dyDescent="0.25">
      <c r="A5844" t="s">
        <v>1863</v>
      </c>
    </row>
    <row r="5845" spans="1:1" x14ac:dyDescent="0.25">
      <c r="A5845" t="s">
        <v>1864</v>
      </c>
    </row>
    <row r="5846" spans="1:1" x14ac:dyDescent="0.25">
      <c r="A5846" t="s">
        <v>1865</v>
      </c>
    </row>
    <row r="5847" spans="1:1" x14ac:dyDescent="0.25">
      <c r="A5847" t="s">
        <v>17</v>
      </c>
    </row>
    <row r="5848" spans="1:1" x14ac:dyDescent="0.25">
      <c r="A5848" t="s">
        <v>116</v>
      </c>
    </row>
    <row r="5849" spans="1:1" x14ac:dyDescent="0.25">
      <c r="A5849" t="e">
        <f>- Freguesia: Moreiras</f>
        <v>#NAME?</v>
      </c>
    </row>
    <row r="5850" spans="1:1" x14ac:dyDescent="0.25">
      <c r="A5850" t="e">
        <f>- Concelho: Chaves</f>
        <v>#NAME?</v>
      </c>
    </row>
    <row r="5851" spans="1:1" x14ac:dyDescent="0.25">
      <c r="A5851" t="e">
        <f>- Distrito: Vila Real</f>
        <v>#NAME?</v>
      </c>
    </row>
    <row r="5852" spans="1:1" x14ac:dyDescent="0.25">
      <c r="A5852" t="s">
        <v>1866</v>
      </c>
    </row>
    <row r="5853" spans="1:1" x14ac:dyDescent="0.25">
      <c r="A5853" t="s">
        <v>1867</v>
      </c>
    </row>
    <row r="5854" spans="1:1" x14ac:dyDescent="0.25">
      <c r="A5854" t="s">
        <v>1868</v>
      </c>
    </row>
    <row r="5855" spans="1:1" x14ac:dyDescent="0.25">
      <c r="A5855" t="s">
        <v>221</v>
      </c>
    </row>
    <row r="5856" spans="1:1" x14ac:dyDescent="0.25">
      <c r="A5856" t="s">
        <v>73</v>
      </c>
    </row>
    <row r="5857" spans="1:1" x14ac:dyDescent="0.25">
      <c r="A5857" t="s">
        <v>1834</v>
      </c>
    </row>
    <row r="5858" spans="1:1" x14ac:dyDescent="0.25">
      <c r="A5858" t="s">
        <v>222</v>
      </c>
    </row>
    <row r="5859" spans="1:1" x14ac:dyDescent="0.25">
      <c r="A5859" t="s">
        <v>77</v>
      </c>
    </row>
    <row r="5860" spans="1:1" x14ac:dyDescent="0.25">
      <c r="A5860" t="s">
        <v>235</v>
      </c>
    </row>
    <row r="5861" spans="1:1" x14ac:dyDescent="0.25">
      <c r="A5861" t="s">
        <v>735</v>
      </c>
    </row>
    <row r="5862" spans="1:1" x14ac:dyDescent="0.25">
      <c r="A5862" t="s">
        <v>1869</v>
      </c>
    </row>
    <row r="5863" spans="1:1" x14ac:dyDescent="0.25">
      <c r="A5863" t="s">
        <v>1870</v>
      </c>
    </row>
    <row r="5864" spans="1:1" x14ac:dyDescent="0.25">
      <c r="A5864" t="s">
        <v>69</v>
      </c>
    </row>
    <row r="5865" spans="1:1" x14ac:dyDescent="0.25">
      <c r="A5865" t="s">
        <v>17</v>
      </c>
    </row>
    <row r="5866" spans="1:1" x14ac:dyDescent="0.25">
      <c r="A5866" t="s">
        <v>116</v>
      </c>
    </row>
    <row r="5867" spans="1:1" x14ac:dyDescent="0.25">
      <c r="A5867" t="e">
        <f>- Freguesia: Cabaços</f>
        <v>#NAME?</v>
      </c>
    </row>
    <row r="5868" spans="1:1" x14ac:dyDescent="0.25">
      <c r="A5868" t="e">
        <f>- Concelho: Ponte de Lima</f>
        <v>#NAME?</v>
      </c>
    </row>
    <row r="5869" spans="1:1" x14ac:dyDescent="0.25">
      <c r="A5869" t="e">
        <f>- Distrito: Viana do Castelo</f>
        <v>#NAME?</v>
      </c>
    </row>
    <row r="5870" spans="1:1" x14ac:dyDescent="0.25">
      <c r="A5870" t="s">
        <v>1871</v>
      </c>
    </row>
    <row r="5871" spans="1:1" x14ac:dyDescent="0.25">
      <c r="A5871" t="s">
        <v>1872</v>
      </c>
    </row>
    <row r="5872" spans="1:1" x14ac:dyDescent="0.25">
      <c r="A5872" t="s">
        <v>1040</v>
      </c>
    </row>
    <row r="5873" spans="1:1" x14ac:dyDescent="0.25">
      <c r="A5873" t="s">
        <v>221</v>
      </c>
    </row>
    <row r="5874" spans="1:1" x14ac:dyDescent="0.25">
      <c r="A5874" t="s">
        <v>73</v>
      </c>
    </row>
    <row r="5875" spans="1:1" x14ac:dyDescent="0.25">
      <c r="A5875" t="s">
        <v>1834</v>
      </c>
    </row>
    <row r="5876" spans="1:1" x14ac:dyDescent="0.25">
      <c r="A5876" t="s">
        <v>222</v>
      </c>
    </row>
    <row r="5877" spans="1:1" x14ac:dyDescent="0.25">
      <c r="A5877" t="s">
        <v>77</v>
      </c>
    </row>
    <row r="5878" spans="1:1" x14ac:dyDescent="0.25">
      <c r="A5878" t="s">
        <v>235</v>
      </c>
    </row>
    <row r="5879" spans="1:1" x14ac:dyDescent="0.25">
      <c r="A5879" t="s">
        <v>1041</v>
      </c>
    </row>
    <row r="5880" spans="1:1" x14ac:dyDescent="0.25">
      <c r="A5880" t="s">
        <v>1873</v>
      </c>
    </row>
    <row r="5881" spans="1:1" x14ac:dyDescent="0.25">
      <c r="A5881" t="s">
        <v>1874</v>
      </c>
    </row>
    <row r="5882" spans="1:1" x14ac:dyDescent="0.25">
      <c r="A5882" t="s">
        <v>69</v>
      </c>
    </row>
    <row r="5883" spans="1:1" x14ac:dyDescent="0.25">
      <c r="A5883" t="s">
        <v>17</v>
      </c>
    </row>
    <row r="5884" spans="1:1" x14ac:dyDescent="0.25">
      <c r="A5884" t="e">
        <f>- Lugar: Santa Luzia</f>
        <v>#NAME?</v>
      </c>
    </row>
    <row r="5885" spans="1:1" x14ac:dyDescent="0.25">
      <c r="A5885" t="e">
        <f>- Freguesia: Viana do Castelo</f>
        <v>#NAME?</v>
      </c>
    </row>
    <row r="5886" spans="1:1" x14ac:dyDescent="0.25">
      <c r="A5886" t="e">
        <f>- Concelho: Viana do Castelo</f>
        <v>#NAME?</v>
      </c>
    </row>
    <row r="5887" spans="1:1" x14ac:dyDescent="0.25">
      <c r="A5887" t="e">
        <f>- Distrito: Viana do Castelo</f>
        <v>#NAME?</v>
      </c>
    </row>
    <row r="5888" spans="1:1" x14ac:dyDescent="0.25">
      <c r="A5888" t="s">
        <v>1875</v>
      </c>
    </row>
    <row r="5889" spans="1:1" x14ac:dyDescent="0.25">
      <c r="A5889" t="s">
        <v>1876</v>
      </c>
    </row>
    <row r="5890" spans="1:1" x14ac:dyDescent="0.25">
      <c r="A5890" t="s">
        <v>1199</v>
      </c>
    </row>
    <row r="5891" spans="1:1" x14ac:dyDescent="0.25">
      <c r="A5891" t="s">
        <v>55</v>
      </c>
    </row>
    <row r="5892" spans="1:1" x14ac:dyDescent="0.25">
      <c r="A5892" t="s">
        <v>73</v>
      </c>
    </row>
    <row r="5893" spans="1:1" x14ac:dyDescent="0.25">
      <c r="A5893" t="s">
        <v>1834</v>
      </c>
    </row>
    <row r="5894" spans="1:1" x14ac:dyDescent="0.25">
      <c r="A5894" t="s">
        <v>222</v>
      </c>
    </row>
    <row r="5895" spans="1:1" x14ac:dyDescent="0.25">
      <c r="A5895" t="s">
        <v>77</v>
      </c>
    </row>
    <row r="5896" spans="1:1" x14ac:dyDescent="0.25">
      <c r="A5896" t="s">
        <v>235</v>
      </c>
    </row>
    <row r="5897" spans="1:1" x14ac:dyDescent="0.25">
      <c r="A5897" t="s">
        <v>1064</v>
      </c>
    </row>
    <row r="5898" spans="1:1" x14ac:dyDescent="0.25">
      <c r="A5898" t="s">
        <v>1877</v>
      </c>
    </row>
    <row r="5899" spans="1:1" x14ac:dyDescent="0.25">
      <c r="A5899" t="s">
        <v>1878</v>
      </c>
    </row>
    <row r="5900" spans="1:1" x14ac:dyDescent="0.25">
      <c r="A5900" t="s">
        <v>69</v>
      </c>
    </row>
    <row r="5901" spans="1:1" x14ac:dyDescent="0.25">
      <c r="A5901" t="s">
        <v>17</v>
      </c>
    </row>
    <row r="5902" spans="1:1" x14ac:dyDescent="0.25">
      <c r="A5902" t="s">
        <v>116</v>
      </c>
    </row>
    <row r="5903" spans="1:1" x14ac:dyDescent="0.25">
      <c r="A5903" t="e">
        <f>- Freguesia: Arga de Cima</f>
        <v>#NAME?</v>
      </c>
    </row>
    <row r="5904" spans="1:1" x14ac:dyDescent="0.25">
      <c r="A5904" t="e">
        <f>- Concelho: Caminha</f>
        <v>#NAME?</v>
      </c>
    </row>
    <row r="5905" spans="1:1" x14ac:dyDescent="0.25">
      <c r="A5905" t="e">
        <f>- Distrito: Viana do Castelo</f>
        <v>#NAME?</v>
      </c>
    </row>
    <row r="5906" spans="1:1" x14ac:dyDescent="0.25">
      <c r="A5906" t="s">
        <v>1879</v>
      </c>
    </row>
    <row r="5907" spans="1:1" x14ac:dyDescent="0.25">
      <c r="A5907" t="s">
        <v>1880</v>
      </c>
    </row>
    <row r="5908" spans="1:1" x14ac:dyDescent="0.25">
      <c r="A5908" t="s">
        <v>315</v>
      </c>
    </row>
    <row r="5909" spans="1:1" x14ac:dyDescent="0.25">
      <c r="A5909" t="s">
        <v>221</v>
      </c>
    </row>
    <row r="5910" spans="1:1" x14ac:dyDescent="0.25">
      <c r="A5910" t="s">
        <v>73</v>
      </c>
    </row>
    <row r="5911" spans="1:1" x14ac:dyDescent="0.25">
      <c r="A5911" t="s">
        <v>1834</v>
      </c>
    </row>
    <row r="5912" spans="1:1" x14ac:dyDescent="0.25">
      <c r="A5912" t="s">
        <v>222</v>
      </c>
    </row>
    <row r="5913" spans="1:1" x14ac:dyDescent="0.25">
      <c r="A5913" t="s">
        <v>77</v>
      </c>
    </row>
    <row r="5914" spans="1:1" x14ac:dyDescent="0.25">
      <c r="A5914" t="s">
        <v>235</v>
      </c>
    </row>
    <row r="5915" spans="1:1" x14ac:dyDescent="0.25">
      <c r="A5915" t="s">
        <v>1090</v>
      </c>
    </row>
    <row r="5916" spans="1:1" x14ac:dyDescent="0.25">
      <c r="A5916" t="s">
        <v>1881</v>
      </c>
    </row>
    <row r="5917" spans="1:1" x14ac:dyDescent="0.25">
      <c r="A5917" t="s">
        <v>1882</v>
      </c>
    </row>
    <row r="5918" spans="1:1" x14ac:dyDescent="0.25">
      <c r="A5918" t="s">
        <v>69</v>
      </c>
    </row>
    <row r="5919" spans="1:1" x14ac:dyDescent="0.25">
      <c r="A5919" t="s">
        <v>17</v>
      </c>
    </row>
    <row r="5920" spans="1:1" x14ac:dyDescent="0.25">
      <c r="A5920" t="s">
        <v>116</v>
      </c>
    </row>
    <row r="5921" spans="1:1" x14ac:dyDescent="0.25">
      <c r="A5921" t="e">
        <f>- Freguesia: Vilar de Mouros</f>
        <v>#NAME?</v>
      </c>
    </row>
    <row r="5922" spans="1:1" x14ac:dyDescent="0.25">
      <c r="A5922" t="e">
        <f>- Concelho: Caminha</f>
        <v>#NAME?</v>
      </c>
    </row>
    <row r="5923" spans="1:1" x14ac:dyDescent="0.25">
      <c r="A5923" t="e">
        <f>- Distrito: Viana do Castelo</f>
        <v>#NAME?</v>
      </c>
    </row>
    <row r="5924" spans="1:1" x14ac:dyDescent="0.25">
      <c r="A5924" t="s">
        <v>70</v>
      </c>
    </row>
    <row r="5925" spans="1:1" x14ac:dyDescent="0.25">
      <c r="A5925" t="s">
        <v>71</v>
      </c>
    </row>
    <row r="5926" spans="1:1" x14ac:dyDescent="0.25">
      <c r="A5926" t="s">
        <v>72</v>
      </c>
    </row>
    <row r="5927" spans="1:1" x14ac:dyDescent="0.25">
      <c r="A5927" t="s">
        <v>414</v>
      </c>
    </row>
    <row r="5928" spans="1:1" x14ac:dyDescent="0.25">
      <c r="A5928" t="s">
        <v>73</v>
      </c>
    </row>
    <row r="5929" spans="1:1" x14ac:dyDescent="0.25">
      <c r="A5929" t="s">
        <v>1834</v>
      </c>
    </row>
    <row r="5930" spans="1:1" x14ac:dyDescent="0.25">
      <c r="A5930" t="s">
        <v>384</v>
      </c>
    </row>
    <row r="5931" spans="1:1" x14ac:dyDescent="0.25">
      <c r="A5931" t="s">
        <v>77</v>
      </c>
    </row>
    <row r="5932" spans="1:1" x14ac:dyDescent="0.25">
      <c r="A5932" t="s">
        <v>47</v>
      </c>
    </row>
    <row r="5933" spans="1:1" x14ac:dyDescent="0.25">
      <c r="A5933" t="s">
        <v>1090</v>
      </c>
    </row>
    <row r="5934" spans="1:1" x14ac:dyDescent="0.25">
      <c r="A5934" t="s">
        <v>1883</v>
      </c>
    </row>
    <row r="5935" spans="1:1" x14ac:dyDescent="0.25">
      <c r="A5935" t="s">
        <v>1884</v>
      </c>
    </row>
    <row r="5936" spans="1:1" x14ac:dyDescent="0.25">
      <c r="A5936" t="s">
        <v>69</v>
      </c>
    </row>
    <row r="5937" spans="1:1" x14ac:dyDescent="0.25">
      <c r="A5937" t="s">
        <v>17</v>
      </c>
    </row>
    <row r="5938" spans="1:1" x14ac:dyDescent="0.25">
      <c r="A5938" t="s">
        <v>116</v>
      </c>
    </row>
    <row r="5939" spans="1:1" x14ac:dyDescent="0.25">
      <c r="A5939" t="e">
        <f>- Freguesia: Pias</f>
        <v>#NAME?</v>
      </c>
    </row>
    <row r="5940" spans="1:1" x14ac:dyDescent="0.25">
      <c r="A5940" t="e">
        <f>- Concelho: Monção</f>
        <v>#NAME?</v>
      </c>
    </row>
    <row r="5941" spans="1:1" x14ac:dyDescent="0.25">
      <c r="A5941" t="e">
        <f>- Distrito: Viana do Castelo</f>
        <v>#NAME?</v>
      </c>
    </row>
    <row r="5942" spans="1:1" x14ac:dyDescent="0.25">
      <c r="A5942" t="s">
        <v>1885</v>
      </c>
    </row>
    <row r="5943" spans="1:1" x14ac:dyDescent="0.25">
      <c r="A5943" t="s">
        <v>1886</v>
      </c>
    </row>
    <row r="5944" spans="1:1" x14ac:dyDescent="0.25">
      <c r="A5944" t="s">
        <v>993</v>
      </c>
    </row>
    <row r="5945" spans="1:1" x14ac:dyDescent="0.25">
      <c r="A5945" t="s">
        <v>221</v>
      </c>
    </row>
    <row r="5946" spans="1:1" x14ac:dyDescent="0.25">
      <c r="A5946" t="s">
        <v>73</v>
      </c>
    </row>
    <row r="5947" spans="1:1" x14ac:dyDescent="0.25">
      <c r="A5947" t="s">
        <v>1834</v>
      </c>
    </row>
    <row r="5948" spans="1:1" x14ac:dyDescent="0.25">
      <c r="A5948" t="s">
        <v>222</v>
      </c>
    </row>
    <row r="5949" spans="1:1" x14ac:dyDescent="0.25">
      <c r="A5949" t="s">
        <v>77</v>
      </c>
    </row>
    <row r="5950" spans="1:1" x14ac:dyDescent="0.25">
      <c r="A5950" t="s">
        <v>235</v>
      </c>
    </row>
    <row r="5951" spans="1:1" x14ac:dyDescent="0.25">
      <c r="A5951" t="s">
        <v>1090</v>
      </c>
    </row>
    <row r="5952" spans="1:1" x14ac:dyDescent="0.25">
      <c r="A5952" t="s">
        <v>1887</v>
      </c>
    </row>
    <row r="5953" spans="1:1" x14ac:dyDescent="0.25">
      <c r="A5953" t="s">
        <v>1888</v>
      </c>
    </row>
    <row r="5954" spans="1:1" x14ac:dyDescent="0.25">
      <c r="A5954" t="s">
        <v>1889</v>
      </c>
    </row>
    <row r="5955" spans="1:1" x14ac:dyDescent="0.25">
      <c r="A5955" t="s">
        <v>17</v>
      </c>
    </row>
    <row r="5956" spans="1:1" x14ac:dyDescent="0.25">
      <c r="A5956" t="s">
        <v>116</v>
      </c>
    </row>
    <row r="5957" spans="1:1" x14ac:dyDescent="0.25">
      <c r="A5957" t="e">
        <f>- Freguesia: Rio Douro</f>
        <v>#NAME?</v>
      </c>
    </row>
    <row r="5958" spans="1:1" x14ac:dyDescent="0.25">
      <c r="A5958" t="e">
        <f>- Concelho: Cabeceiras de Basto</f>
        <v>#NAME?</v>
      </c>
    </row>
    <row r="5959" spans="1:1" x14ac:dyDescent="0.25">
      <c r="A5959" t="e">
        <f>- Distrito: Braga</f>
        <v>#NAME?</v>
      </c>
    </row>
    <row r="5960" spans="1:1" x14ac:dyDescent="0.25">
      <c r="A5960" t="s">
        <v>1890</v>
      </c>
    </row>
    <row r="5961" spans="1:1" x14ac:dyDescent="0.25">
      <c r="A5961" t="s">
        <v>1891</v>
      </c>
    </row>
    <row r="5962" spans="1:1" x14ac:dyDescent="0.25">
      <c r="A5962" t="s">
        <v>613</v>
      </c>
    </row>
    <row r="5963" spans="1:1" x14ac:dyDescent="0.25">
      <c r="A5963" t="s">
        <v>221</v>
      </c>
    </row>
    <row r="5964" spans="1:1" x14ac:dyDescent="0.25">
      <c r="A5964" t="s">
        <v>73</v>
      </c>
    </row>
    <row r="5965" spans="1:1" x14ac:dyDescent="0.25">
      <c r="A5965" t="s">
        <v>1834</v>
      </c>
    </row>
    <row r="5966" spans="1:1" x14ac:dyDescent="0.25">
      <c r="A5966" t="s">
        <v>222</v>
      </c>
    </row>
    <row r="5967" spans="1:1" x14ac:dyDescent="0.25">
      <c r="A5967" t="s">
        <v>77</v>
      </c>
    </row>
    <row r="5968" spans="1:1" x14ac:dyDescent="0.25">
      <c r="A5968" t="s">
        <v>235</v>
      </c>
    </row>
    <row r="5969" spans="1:1" x14ac:dyDescent="0.25">
      <c r="A5969" t="s">
        <v>1892</v>
      </c>
    </row>
    <row r="5970" spans="1:1" x14ac:dyDescent="0.25">
      <c r="A5970" t="s">
        <v>1893</v>
      </c>
    </row>
    <row r="5971" spans="1:1" x14ac:dyDescent="0.25">
      <c r="A5971" t="s">
        <v>1894</v>
      </c>
    </row>
    <row r="5972" spans="1:1" x14ac:dyDescent="0.25">
      <c r="A5972" t="s">
        <v>69</v>
      </c>
    </row>
    <row r="5973" spans="1:1" x14ac:dyDescent="0.25">
      <c r="A5973" t="s">
        <v>17</v>
      </c>
    </row>
    <row r="5974" spans="1:1" x14ac:dyDescent="0.25">
      <c r="A5974" t="e">
        <f>- Lugar: Cambezes</f>
        <v>#NAME?</v>
      </c>
    </row>
    <row r="5975" spans="1:1" x14ac:dyDescent="0.25">
      <c r="A5975" t="e">
        <f>- Freguesia: Rio Douro</f>
        <v>#NAME?</v>
      </c>
    </row>
    <row r="5976" spans="1:1" x14ac:dyDescent="0.25">
      <c r="A5976" t="e">
        <f>- Concelho: Cabeceiras de Basto</f>
        <v>#NAME?</v>
      </c>
    </row>
    <row r="5977" spans="1:1" x14ac:dyDescent="0.25">
      <c r="A5977" t="e">
        <f>- Distrito: Braga</f>
        <v>#NAME?</v>
      </c>
    </row>
    <row r="5978" spans="1:1" x14ac:dyDescent="0.25">
      <c r="A5978" t="s">
        <v>1895</v>
      </c>
    </row>
    <row r="5979" spans="1:1" x14ac:dyDescent="0.25">
      <c r="A5979" t="s">
        <v>1896</v>
      </c>
    </row>
    <row r="5980" spans="1:1" x14ac:dyDescent="0.25">
      <c r="A5980" t="s">
        <v>173</v>
      </c>
    </row>
    <row r="5981" spans="1:1" x14ac:dyDescent="0.25">
      <c r="A5981" t="s">
        <v>112</v>
      </c>
    </row>
    <row r="5982" spans="1:1" x14ac:dyDescent="0.25">
      <c r="A5982" t="s">
        <v>120</v>
      </c>
    </row>
    <row r="5983" spans="1:1" x14ac:dyDescent="0.25">
      <c r="A5983" t="s">
        <v>1834</v>
      </c>
    </row>
    <row r="5984" spans="1:1" x14ac:dyDescent="0.25">
      <c r="A5984" t="s">
        <v>66</v>
      </c>
    </row>
    <row r="5985" spans="1:1" x14ac:dyDescent="0.25">
      <c r="A5985" t="s">
        <v>46</v>
      </c>
    </row>
    <row r="5986" spans="1:1" x14ac:dyDescent="0.25">
      <c r="A5986" t="s">
        <v>47</v>
      </c>
    </row>
    <row r="5987" spans="1:1" x14ac:dyDescent="0.25">
      <c r="A5987" t="s">
        <v>1136</v>
      </c>
    </row>
    <row r="5988" spans="1:1" x14ac:dyDescent="0.25">
      <c r="A5988" t="s">
        <v>1897</v>
      </c>
    </row>
    <row r="5989" spans="1:1" x14ac:dyDescent="0.25">
      <c r="A5989" t="s">
        <v>1898</v>
      </c>
    </row>
    <row r="5990" spans="1:1" x14ac:dyDescent="0.25">
      <c r="A5990" t="s">
        <v>1899</v>
      </c>
    </row>
    <row r="5991" spans="1:1" x14ac:dyDescent="0.25">
      <c r="A5991" t="s">
        <v>17</v>
      </c>
    </row>
    <row r="5992" spans="1:1" x14ac:dyDescent="0.25">
      <c r="A5992" t="e">
        <f>- Lugar: Alto do Louredo</f>
        <v>#NAME?</v>
      </c>
    </row>
    <row r="5993" spans="1:1" x14ac:dyDescent="0.25">
      <c r="A5993" t="e">
        <f>- Freguesia: Louredo</f>
        <v>#NAME?</v>
      </c>
    </row>
    <row r="5994" spans="1:1" x14ac:dyDescent="0.25">
      <c r="A5994" t="e">
        <f>- Concelho: Amarante</f>
        <v>#NAME?</v>
      </c>
    </row>
    <row r="5995" spans="1:1" x14ac:dyDescent="0.25">
      <c r="A5995" t="e">
        <f>- Distrito: Porto</f>
        <v>#NAME?</v>
      </c>
    </row>
    <row r="5996" spans="1:1" x14ac:dyDescent="0.25">
      <c r="A5996" t="s">
        <v>1900</v>
      </c>
    </row>
    <row r="5997" spans="1:1" x14ac:dyDescent="0.25">
      <c r="A5997" t="s">
        <v>1901</v>
      </c>
    </row>
    <row r="5998" spans="1:1" x14ac:dyDescent="0.25">
      <c r="A5998" t="s">
        <v>1902</v>
      </c>
    </row>
    <row r="5999" spans="1:1" x14ac:dyDescent="0.25">
      <c r="A5999" t="s">
        <v>221</v>
      </c>
    </row>
    <row r="6000" spans="1:1" x14ac:dyDescent="0.25">
      <c r="A6000" t="s">
        <v>73</v>
      </c>
    </row>
    <row r="6001" spans="1:1" x14ac:dyDescent="0.25">
      <c r="A6001" t="s">
        <v>1834</v>
      </c>
    </row>
    <row r="6002" spans="1:1" x14ac:dyDescent="0.25">
      <c r="A6002" t="s">
        <v>222</v>
      </c>
    </row>
    <row r="6003" spans="1:1" x14ac:dyDescent="0.25">
      <c r="A6003" t="s">
        <v>77</v>
      </c>
    </row>
    <row r="6004" spans="1:1" x14ac:dyDescent="0.25">
      <c r="A6004" t="s">
        <v>235</v>
      </c>
    </row>
    <row r="6005" spans="1:1" x14ac:dyDescent="0.25">
      <c r="A6005" t="s">
        <v>1222</v>
      </c>
    </row>
    <row r="6006" spans="1:1" x14ac:dyDescent="0.25">
      <c r="A6006" t="s">
        <v>1903</v>
      </c>
    </row>
    <row r="6007" spans="1:1" x14ac:dyDescent="0.25">
      <c r="A6007" t="s">
        <v>1904</v>
      </c>
    </row>
    <row r="6008" spans="1:1" x14ac:dyDescent="0.25">
      <c r="A6008" t="s">
        <v>1905</v>
      </c>
    </row>
    <row r="6009" spans="1:1" x14ac:dyDescent="0.25">
      <c r="A6009" t="s">
        <v>17</v>
      </c>
    </row>
    <row r="6010" spans="1:1" x14ac:dyDescent="0.25">
      <c r="A6010" t="s">
        <v>116</v>
      </c>
    </row>
    <row r="6011" spans="1:1" x14ac:dyDescent="0.25">
      <c r="A6011" t="e">
        <f>- Freguesia: Bobadela</f>
        <v>#NAME?</v>
      </c>
    </row>
    <row r="6012" spans="1:1" x14ac:dyDescent="0.25">
      <c r="A6012" t="e">
        <f>- Concelho: Boticas</f>
        <v>#NAME?</v>
      </c>
    </row>
    <row r="6013" spans="1:1" x14ac:dyDescent="0.25">
      <c r="A6013" t="e">
        <f>- Distrito: Vila Real</f>
        <v>#NAME?</v>
      </c>
    </row>
    <row r="6014" spans="1:1" x14ac:dyDescent="0.25">
      <c r="A6014" t="s">
        <v>1906</v>
      </c>
    </row>
    <row r="6015" spans="1:1" x14ac:dyDescent="0.25">
      <c r="A6015" t="s">
        <v>1907</v>
      </c>
    </row>
    <row r="6016" spans="1:1" x14ac:dyDescent="0.25">
      <c r="A6016" t="s">
        <v>1908</v>
      </c>
    </row>
    <row r="6017" spans="1:1" x14ac:dyDescent="0.25">
      <c r="A6017" t="s">
        <v>55</v>
      </c>
    </row>
    <row r="6018" spans="1:1" x14ac:dyDescent="0.25">
      <c r="A6018" t="s">
        <v>73</v>
      </c>
    </row>
    <row r="6019" spans="1:1" x14ac:dyDescent="0.25">
      <c r="A6019" t="s">
        <v>1834</v>
      </c>
    </row>
    <row r="6020" spans="1:1" x14ac:dyDescent="0.25">
      <c r="A6020" t="s">
        <v>222</v>
      </c>
    </row>
    <row r="6021" spans="1:1" x14ac:dyDescent="0.25">
      <c r="A6021" t="s">
        <v>167</v>
      </c>
    </row>
    <row r="6022" spans="1:1" x14ac:dyDescent="0.25">
      <c r="A6022" t="s">
        <v>47</v>
      </c>
    </row>
    <row r="6023" spans="1:1" x14ac:dyDescent="0.25">
      <c r="A6023" t="s">
        <v>1909</v>
      </c>
    </row>
    <row r="6024" spans="1:1" x14ac:dyDescent="0.25">
      <c r="A6024" t="s">
        <v>1910</v>
      </c>
    </row>
    <row r="6025" spans="1:1" x14ac:dyDescent="0.25">
      <c r="A6025" t="s">
        <v>1911</v>
      </c>
    </row>
    <row r="6026" spans="1:1" x14ac:dyDescent="0.25">
      <c r="A6026" t="s">
        <v>1912</v>
      </c>
    </row>
    <row r="6027" spans="1:1" x14ac:dyDescent="0.25">
      <c r="A6027" t="s">
        <v>17</v>
      </c>
    </row>
    <row r="6028" spans="1:1" x14ac:dyDescent="0.25">
      <c r="A6028" t="s">
        <v>116</v>
      </c>
    </row>
    <row r="6029" spans="1:1" x14ac:dyDescent="0.25">
      <c r="A6029" t="e">
        <f>- Freguesia: Sendim da Serra</f>
        <v>#NAME?</v>
      </c>
    </row>
    <row r="6030" spans="1:1" x14ac:dyDescent="0.25">
      <c r="A6030" t="e">
        <f>- Concelho: Alfândega da Fé</f>
        <v>#NAME?</v>
      </c>
    </row>
    <row r="6031" spans="1:1" x14ac:dyDescent="0.25">
      <c r="A6031" t="e">
        <f>- Distrito: Bragança</f>
        <v>#NAME?</v>
      </c>
    </row>
    <row r="6032" spans="1:1" x14ac:dyDescent="0.25">
      <c r="A6032" t="s">
        <v>1913</v>
      </c>
    </row>
    <row r="6033" spans="1:1" x14ac:dyDescent="0.25">
      <c r="A6033" t="s">
        <v>1914</v>
      </c>
    </row>
    <row r="6034" spans="1:1" x14ac:dyDescent="0.25">
      <c r="A6034" t="s">
        <v>1314</v>
      </c>
    </row>
    <row r="6035" spans="1:1" x14ac:dyDescent="0.25">
      <c r="A6035" t="s">
        <v>221</v>
      </c>
    </row>
    <row r="6036" spans="1:1" x14ac:dyDescent="0.25">
      <c r="A6036" t="s">
        <v>73</v>
      </c>
    </row>
    <row r="6037" spans="1:1" x14ac:dyDescent="0.25">
      <c r="A6037" t="s">
        <v>1834</v>
      </c>
    </row>
    <row r="6038" spans="1:1" x14ac:dyDescent="0.25">
      <c r="A6038" t="s">
        <v>222</v>
      </c>
    </row>
    <row r="6039" spans="1:1" x14ac:dyDescent="0.25">
      <c r="A6039" t="s">
        <v>77</v>
      </c>
    </row>
    <row r="6040" spans="1:1" x14ac:dyDescent="0.25">
      <c r="A6040" t="s">
        <v>93</v>
      </c>
    </row>
    <row r="6041" spans="1:1" x14ac:dyDescent="0.25">
      <c r="A6041" t="s">
        <v>1915</v>
      </c>
    </row>
    <row r="6042" spans="1:1" x14ac:dyDescent="0.25">
      <c r="A6042" t="s">
        <v>1916</v>
      </c>
    </row>
    <row r="6043" spans="1:1" x14ac:dyDescent="0.25">
      <c r="A6043" t="s">
        <v>1917</v>
      </c>
    </row>
    <row r="6044" spans="1:1" x14ac:dyDescent="0.25">
      <c r="A6044" t="s">
        <v>69</v>
      </c>
    </row>
    <row r="6045" spans="1:1" x14ac:dyDescent="0.25">
      <c r="A6045" t="s">
        <v>17</v>
      </c>
    </row>
    <row r="6046" spans="1:1" x14ac:dyDescent="0.25">
      <c r="A6046" t="s">
        <v>116</v>
      </c>
    </row>
    <row r="6047" spans="1:1" x14ac:dyDescent="0.25">
      <c r="A6047" t="e">
        <f>- Freguesia: Tabuado</f>
        <v>#NAME?</v>
      </c>
    </row>
    <row r="6048" spans="1:1" x14ac:dyDescent="0.25">
      <c r="A6048" t="e">
        <f>- Concelho: Marco de Canaveses</f>
        <v>#NAME?</v>
      </c>
    </row>
    <row r="6049" spans="1:1" x14ac:dyDescent="0.25">
      <c r="A6049" t="e">
        <f>- Distrito: Porto</f>
        <v>#NAME?</v>
      </c>
    </row>
    <row r="6050" spans="1:1" x14ac:dyDescent="0.25">
      <c r="A6050" t="s">
        <v>70</v>
      </c>
    </row>
    <row r="6051" spans="1:1" x14ac:dyDescent="0.25">
      <c r="A6051" t="s">
        <v>71</v>
      </c>
    </row>
    <row r="6052" spans="1:1" x14ac:dyDescent="0.25">
      <c r="A6052" t="s">
        <v>72</v>
      </c>
    </row>
    <row r="6053" spans="1:1" x14ac:dyDescent="0.25">
      <c r="A6053" t="s">
        <v>1119</v>
      </c>
    </row>
    <row r="6054" spans="1:1" x14ac:dyDescent="0.25">
      <c r="A6054" t="s">
        <v>73</v>
      </c>
    </row>
    <row r="6055" spans="1:1" x14ac:dyDescent="0.25">
      <c r="A6055" t="s">
        <v>1834</v>
      </c>
    </row>
    <row r="6056" spans="1:1" x14ac:dyDescent="0.25">
      <c r="A6056" t="s">
        <v>222</v>
      </c>
    </row>
    <row r="6057" spans="1:1" x14ac:dyDescent="0.25">
      <c r="A6057" t="s">
        <v>77</v>
      </c>
    </row>
    <row r="6058" spans="1:1" x14ac:dyDescent="0.25">
      <c r="A6058" t="s">
        <v>235</v>
      </c>
    </row>
    <row r="6059" spans="1:1" x14ac:dyDescent="0.25">
      <c r="A6059" t="s">
        <v>1447</v>
      </c>
    </row>
    <row r="6060" spans="1:1" x14ac:dyDescent="0.25">
      <c r="A6060" t="s">
        <v>1918</v>
      </c>
    </row>
    <row r="6061" spans="1:1" x14ac:dyDescent="0.25">
      <c r="A6061" t="s">
        <v>1919</v>
      </c>
    </row>
    <row r="6062" spans="1:1" x14ac:dyDescent="0.25">
      <c r="A6062" t="s">
        <v>69</v>
      </c>
    </row>
    <row r="6063" spans="1:1" x14ac:dyDescent="0.25">
      <c r="A6063" t="s">
        <v>17</v>
      </c>
    </row>
    <row r="6064" spans="1:1" x14ac:dyDescent="0.25">
      <c r="A6064" t="e">
        <f>- Lugar: Monte de Gaia</f>
        <v>#NAME?</v>
      </c>
    </row>
    <row r="6065" spans="1:1" x14ac:dyDescent="0.25">
      <c r="A6065" t="e">
        <f>- Freguesia: Perafita</f>
        <v>#NAME?</v>
      </c>
    </row>
    <row r="6066" spans="1:1" x14ac:dyDescent="0.25">
      <c r="A6066" t="e">
        <f>- Concelho: Matosinhos</f>
        <v>#NAME?</v>
      </c>
    </row>
    <row r="6067" spans="1:1" x14ac:dyDescent="0.25">
      <c r="A6067" t="e">
        <f>- Distrito: Porto</f>
        <v>#NAME?</v>
      </c>
    </row>
    <row r="6068" spans="1:1" x14ac:dyDescent="0.25">
      <c r="A6068" t="s">
        <v>70</v>
      </c>
    </row>
    <row r="6069" spans="1:1" x14ac:dyDescent="0.25">
      <c r="A6069" t="s">
        <v>71</v>
      </c>
    </row>
    <row r="6070" spans="1:1" x14ac:dyDescent="0.25">
      <c r="A6070" t="s">
        <v>72</v>
      </c>
    </row>
    <row r="6071" spans="1:1" x14ac:dyDescent="0.25">
      <c r="A6071" t="s">
        <v>221</v>
      </c>
    </row>
    <row r="6072" spans="1:1" x14ac:dyDescent="0.25">
      <c r="A6072" t="s">
        <v>73</v>
      </c>
    </row>
    <row r="6073" spans="1:1" x14ac:dyDescent="0.25">
      <c r="A6073" t="s">
        <v>1834</v>
      </c>
    </row>
    <row r="6074" spans="1:1" x14ac:dyDescent="0.25">
      <c r="A6074" t="s">
        <v>222</v>
      </c>
    </row>
    <row r="6075" spans="1:1" x14ac:dyDescent="0.25">
      <c r="A6075" t="s">
        <v>77</v>
      </c>
    </row>
    <row r="6076" spans="1:1" x14ac:dyDescent="0.25">
      <c r="A6076" t="s">
        <v>47</v>
      </c>
    </row>
    <row r="6077" spans="1:1" x14ac:dyDescent="0.25">
      <c r="A6077" t="s">
        <v>1460</v>
      </c>
    </row>
    <row r="6078" spans="1:1" x14ac:dyDescent="0.25">
      <c r="A6078" t="s">
        <v>1920</v>
      </c>
    </row>
    <row r="6079" spans="1:1" x14ac:dyDescent="0.25">
      <c r="A6079" t="s">
        <v>1921</v>
      </c>
    </row>
    <row r="6080" spans="1:1" x14ac:dyDescent="0.25">
      <c r="A6080" t="s">
        <v>69</v>
      </c>
    </row>
    <row r="6081" spans="1:1" x14ac:dyDescent="0.25">
      <c r="A6081" t="s">
        <v>17</v>
      </c>
    </row>
    <row r="6082" spans="1:1" x14ac:dyDescent="0.25">
      <c r="A6082" t="s">
        <v>116</v>
      </c>
    </row>
    <row r="6083" spans="1:1" x14ac:dyDescent="0.25">
      <c r="A6083" t="e">
        <f>- Freguesia: Vermoim</f>
        <v>#NAME?</v>
      </c>
    </row>
    <row r="6084" spans="1:1" x14ac:dyDescent="0.25">
      <c r="A6084" t="e">
        <f>- Concelho: Vila Nova de Famalicão</f>
        <v>#NAME?</v>
      </c>
    </row>
    <row r="6085" spans="1:1" x14ac:dyDescent="0.25">
      <c r="A6085" t="e">
        <f>- Distrito: Braga</f>
        <v>#NAME?</v>
      </c>
    </row>
    <row r="6086" spans="1:1" x14ac:dyDescent="0.25">
      <c r="A6086" t="s">
        <v>1922</v>
      </c>
    </row>
    <row r="6087" spans="1:1" x14ac:dyDescent="0.25">
      <c r="A6087" t="s">
        <v>1923</v>
      </c>
    </row>
    <row r="6088" spans="1:1" x14ac:dyDescent="0.25">
      <c r="A6088" t="s">
        <v>1182</v>
      </c>
    </row>
    <row r="6089" spans="1:1" x14ac:dyDescent="0.25">
      <c r="A6089" t="s">
        <v>84</v>
      </c>
    </row>
    <row r="6090" spans="1:1" x14ac:dyDescent="0.25">
      <c r="A6090" t="s">
        <v>73</v>
      </c>
    </row>
    <row r="6091" spans="1:1" x14ac:dyDescent="0.25">
      <c r="A6091" t="s">
        <v>1834</v>
      </c>
    </row>
    <row r="6092" spans="1:1" x14ac:dyDescent="0.25">
      <c r="A6092" t="s">
        <v>66</v>
      </c>
    </row>
    <row r="6093" spans="1:1" x14ac:dyDescent="0.25">
      <c r="A6093" t="s">
        <v>77</v>
      </c>
    </row>
    <row r="6094" spans="1:1" x14ac:dyDescent="0.25">
      <c r="A6094" t="s">
        <v>47</v>
      </c>
    </row>
    <row r="6095" spans="1:1" x14ac:dyDescent="0.25">
      <c r="A6095" t="s">
        <v>1924</v>
      </c>
    </row>
    <row r="6096" spans="1:1" x14ac:dyDescent="0.25">
      <c r="A6096" t="s">
        <v>1925</v>
      </c>
    </row>
    <row r="6097" spans="1:1" x14ac:dyDescent="0.25">
      <c r="A6097" t="s">
        <v>1926</v>
      </c>
    </row>
    <row r="6098" spans="1:1" x14ac:dyDescent="0.25">
      <c r="A6098" t="s">
        <v>1927</v>
      </c>
    </row>
    <row r="6099" spans="1:1" x14ac:dyDescent="0.25">
      <c r="A6099" t="s">
        <v>17</v>
      </c>
    </row>
    <row r="6100" spans="1:1" x14ac:dyDescent="0.25">
      <c r="A6100" t="s">
        <v>116</v>
      </c>
    </row>
    <row r="6101" spans="1:1" x14ac:dyDescent="0.25">
      <c r="A6101" t="e">
        <f>- Freguesia: Tourém</f>
        <v>#NAME?</v>
      </c>
    </row>
    <row r="6102" spans="1:1" x14ac:dyDescent="0.25">
      <c r="A6102" t="e">
        <f>- Concelho: Montalegre</f>
        <v>#NAME?</v>
      </c>
    </row>
    <row r="6103" spans="1:1" x14ac:dyDescent="0.25">
      <c r="A6103" t="e">
        <f>- Distrito: Vila Real</f>
        <v>#NAME?</v>
      </c>
    </row>
    <row r="6104" spans="1:1" x14ac:dyDescent="0.25">
      <c r="A6104" t="s">
        <v>1928</v>
      </c>
    </row>
    <row r="6105" spans="1:1" x14ac:dyDescent="0.25">
      <c r="A6105" t="s">
        <v>1929</v>
      </c>
    </row>
    <row r="6106" spans="1:1" x14ac:dyDescent="0.25">
      <c r="A6106" t="s">
        <v>1930</v>
      </c>
    </row>
    <row r="6107" spans="1:1" x14ac:dyDescent="0.25">
      <c r="A6107" t="s">
        <v>55</v>
      </c>
    </row>
    <row r="6108" spans="1:1" x14ac:dyDescent="0.25">
      <c r="A6108" t="s">
        <v>56</v>
      </c>
    </row>
    <row r="6109" spans="1:1" x14ac:dyDescent="0.25">
      <c r="A6109" t="s">
        <v>1834</v>
      </c>
    </row>
    <row r="6110" spans="1:1" x14ac:dyDescent="0.25">
      <c r="A6110" t="s">
        <v>222</v>
      </c>
    </row>
    <row r="6111" spans="1:1" x14ac:dyDescent="0.25">
      <c r="A6111" t="s">
        <v>113</v>
      </c>
    </row>
    <row r="6112" spans="1:1" x14ac:dyDescent="0.25">
      <c r="A6112" t="s">
        <v>47</v>
      </c>
    </row>
    <row r="6113" spans="1:1" x14ac:dyDescent="0.25">
      <c r="A6113" t="s">
        <v>1931</v>
      </c>
    </row>
    <row r="6114" spans="1:1" x14ac:dyDescent="0.25">
      <c r="A6114" t="s">
        <v>1932</v>
      </c>
    </row>
    <row r="6115" spans="1:1" x14ac:dyDescent="0.25">
      <c r="A6115" t="s">
        <v>1933</v>
      </c>
    </row>
    <row r="6116" spans="1:1" x14ac:dyDescent="0.25">
      <c r="A6116" t="s">
        <v>1934</v>
      </c>
    </row>
    <row r="6117" spans="1:1" x14ac:dyDescent="0.25">
      <c r="A6117" t="s">
        <v>17</v>
      </c>
    </row>
    <row r="6118" spans="1:1" x14ac:dyDescent="0.25">
      <c r="A6118" t="s">
        <v>116</v>
      </c>
    </row>
    <row r="6119" spans="1:1" x14ac:dyDescent="0.25">
      <c r="A6119" t="e">
        <f>- Freguesia: Azinhoso</f>
        <v>#NAME?</v>
      </c>
    </row>
    <row r="6120" spans="1:1" x14ac:dyDescent="0.25">
      <c r="A6120" t="e">
        <f>- Concelho: Mogadouro</f>
        <v>#NAME?</v>
      </c>
    </row>
    <row r="6121" spans="1:1" x14ac:dyDescent="0.25">
      <c r="A6121" t="e">
        <f>- Distrito: Bragança</f>
        <v>#NAME?</v>
      </c>
    </row>
    <row r="6122" spans="1:1" x14ac:dyDescent="0.25">
      <c r="A6122" t="s">
        <v>1935</v>
      </c>
    </row>
    <row r="6123" spans="1:1" x14ac:dyDescent="0.25">
      <c r="A6123" t="s">
        <v>1936</v>
      </c>
    </row>
    <row r="6124" spans="1:1" x14ac:dyDescent="0.25">
      <c r="A6124" t="s">
        <v>446</v>
      </c>
    </row>
    <row r="6125" spans="1:1" x14ac:dyDescent="0.25">
      <c r="A6125" t="s">
        <v>221</v>
      </c>
    </row>
    <row r="6126" spans="1:1" x14ac:dyDescent="0.25">
      <c r="A6126" t="s">
        <v>73</v>
      </c>
    </row>
    <row r="6127" spans="1:1" x14ac:dyDescent="0.25">
      <c r="A6127" t="s">
        <v>1834</v>
      </c>
    </row>
    <row r="6128" spans="1:1" x14ac:dyDescent="0.25">
      <c r="A6128" t="s">
        <v>243</v>
      </c>
    </row>
    <row r="6129" spans="1:1" x14ac:dyDescent="0.25">
      <c r="A6129" t="s">
        <v>167</v>
      </c>
    </row>
    <row r="6130" spans="1:1" x14ac:dyDescent="0.25">
      <c r="A6130" t="s">
        <v>235</v>
      </c>
    </row>
    <row r="6131" spans="1:1" x14ac:dyDescent="0.25">
      <c r="A6131" t="s">
        <v>1937</v>
      </c>
    </row>
    <row r="6132" spans="1:1" x14ac:dyDescent="0.25">
      <c r="A6132" t="s">
        <v>1938</v>
      </c>
    </row>
    <row r="6133" spans="1:1" x14ac:dyDescent="0.25">
      <c r="A6133" t="s">
        <v>1939</v>
      </c>
    </row>
    <row r="6134" spans="1:1" x14ac:dyDescent="0.25">
      <c r="A6134" t="s">
        <v>69</v>
      </c>
    </row>
    <row r="6135" spans="1:1" x14ac:dyDescent="0.25">
      <c r="A6135" t="s">
        <v>17</v>
      </c>
    </row>
    <row r="6136" spans="1:1" x14ac:dyDescent="0.25">
      <c r="A6136" t="s">
        <v>116</v>
      </c>
    </row>
    <row r="6137" spans="1:1" x14ac:dyDescent="0.25">
      <c r="A6137" t="e">
        <f>- Freguesia: Vila Boa do Bispo</f>
        <v>#NAME?</v>
      </c>
    </row>
    <row r="6138" spans="1:1" x14ac:dyDescent="0.25">
      <c r="A6138" t="e">
        <f>- Concelho: Marco de Canaveses</f>
        <v>#NAME?</v>
      </c>
    </row>
    <row r="6139" spans="1:1" x14ac:dyDescent="0.25">
      <c r="A6139" t="e">
        <f>- Distrito: Porto</f>
        <v>#NAME?</v>
      </c>
    </row>
    <row r="6140" spans="1:1" x14ac:dyDescent="0.25">
      <c r="A6140" t="s">
        <v>1940</v>
      </c>
    </row>
    <row r="6141" spans="1:1" x14ac:dyDescent="0.25">
      <c r="A6141" t="s">
        <v>1941</v>
      </c>
    </row>
    <row r="6142" spans="1:1" x14ac:dyDescent="0.25">
      <c r="A6142" t="s">
        <v>1942</v>
      </c>
    </row>
    <row r="6143" spans="1:1" x14ac:dyDescent="0.25">
      <c r="A6143" t="s">
        <v>221</v>
      </c>
    </row>
    <row r="6144" spans="1:1" x14ac:dyDescent="0.25">
      <c r="A6144" t="s">
        <v>73</v>
      </c>
    </row>
    <row r="6145" spans="1:1" x14ac:dyDescent="0.25">
      <c r="A6145" t="s">
        <v>1834</v>
      </c>
    </row>
    <row r="6146" spans="1:1" x14ac:dyDescent="0.25">
      <c r="A6146" t="s">
        <v>243</v>
      </c>
    </row>
    <row r="6147" spans="1:1" x14ac:dyDescent="0.25">
      <c r="A6147" t="s">
        <v>167</v>
      </c>
    </row>
    <row r="6148" spans="1:1" x14ac:dyDescent="0.25">
      <c r="A6148" t="s">
        <v>47</v>
      </c>
    </row>
    <row r="6149" spans="1:1" x14ac:dyDescent="0.25">
      <c r="A6149" t="s">
        <v>1943</v>
      </c>
    </row>
    <row r="6150" spans="1:1" x14ac:dyDescent="0.25">
      <c r="A6150" t="s">
        <v>1944</v>
      </c>
    </row>
    <row r="6151" spans="1:1" x14ac:dyDescent="0.25">
      <c r="A6151" t="s">
        <v>1945</v>
      </c>
    </row>
    <row r="6152" spans="1:1" x14ac:dyDescent="0.25">
      <c r="A6152" t="s">
        <v>69</v>
      </c>
    </row>
    <row r="6153" spans="1:1" x14ac:dyDescent="0.25">
      <c r="A6153" t="s">
        <v>17</v>
      </c>
    </row>
    <row r="6154" spans="1:1" x14ac:dyDescent="0.25">
      <c r="A6154" t="e">
        <f>- Lugar: Souane</f>
        <v>#NAME?</v>
      </c>
    </row>
    <row r="6155" spans="1:1" x14ac:dyDescent="0.25">
      <c r="A6155" t="e">
        <f>- Freguesia: Quirás</f>
        <v>#NAME?</v>
      </c>
    </row>
    <row r="6156" spans="1:1" x14ac:dyDescent="0.25">
      <c r="A6156" t="e">
        <f>- Concelho: Vinhais</f>
        <v>#NAME?</v>
      </c>
    </row>
    <row r="6157" spans="1:1" x14ac:dyDescent="0.25">
      <c r="A6157" t="e">
        <f>- Distrito: Bragança</f>
        <v>#NAME?</v>
      </c>
    </row>
    <row r="6158" spans="1:1" x14ac:dyDescent="0.25">
      <c r="A6158" t="s">
        <v>1946</v>
      </c>
    </row>
    <row r="6159" spans="1:1" x14ac:dyDescent="0.25">
      <c r="A6159" t="s">
        <v>1947</v>
      </c>
    </row>
    <row r="6160" spans="1:1" x14ac:dyDescent="0.25">
      <c r="A6160" t="s">
        <v>770</v>
      </c>
    </row>
    <row r="6161" spans="1:1" x14ac:dyDescent="0.25">
      <c r="A6161" t="s">
        <v>221</v>
      </c>
    </row>
    <row r="6162" spans="1:1" x14ac:dyDescent="0.25">
      <c r="A6162" t="s">
        <v>73</v>
      </c>
    </row>
    <row r="6163" spans="1:1" x14ac:dyDescent="0.25">
      <c r="A6163" t="s">
        <v>1834</v>
      </c>
    </row>
    <row r="6164" spans="1:1" x14ac:dyDescent="0.25">
      <c r="A6164" t="s">
        <v>222</v>
      </c>
    </row>
    <row r="6165" spans="1:1" x14ac:dyDescent="0.25">
      <c r="A6165" t="s">
        <v>281</v>
      </c>
    </row>
    <row r="6166" spans="1:1" x14ac:dyDescent="0.25">
      <c r="A6166" t="s">
        <v>235</v>
      </c>
    </row>
    <row r="6167" spans="1:1" x14ac:dyDescent="0.25">
      <c r="A6167" t="s">
        <v>1948</v>
      </c>
    </row>
    <row r="6168" spans="1:1" x14ac:dyDescent="0.25">
      <c r="A6168" t="s">
        <v>1949</v>
      </c>
    </row>
    <row r="6169" spans="1:1" x14ac:dyDescent="0.25">
      <c r="A6169" t="s">
        <v>1950</v>
      </c>
    </row>
    <row r="6170" spans="1:1" x14ac:dyDescent="0.25">
      <c r="A6170" t="s">
        <v>1951</v>
      </c>
    </row>
    <row r="6171" spans="1:1" x14ac:dyDescent="0.25">
      <c r="A6171" t="s">
        <v>17</v>
      </c>
    </row>
    <row r="6172" spans="1:1" x14ac:dyDescent="0.25">
      <c r="A6172" t="e">
        <f>- Lugar: Cisterna</f>
        <v>#NAME?</v>
      </c>
    </row>
    <row r="6173" spans="1:1" x14ac:dyDescent="0.25">
      <c r="A6173" t="e">
        <f>- Freguesia: Quirás</f>
        <v>#NAME?</v>
      </c>
    </row>
    <row r="6174" spans="1:1" x14ac:dyDescent="0.25">
      <c r="A6174" t="e">
        <f>- Concelho: Vinhais</f>
        <v>#NAME?</v>
      </c>
    </row>
    <row r="6175" spans="1:1" x14ac:dyDescent="0.25">
      <c r="A6175" t="e">
        <f>- Distrito: Bragança</f>
        <v>#NAME?</v>
      </c>
    </row>
    <row r="6176" spans="1:1" x14ac:dyDescent="0.25">
      <c r="A6176" t="s">
        <v>1952</v>
      </c>
    </row>
    <row r="6177" spans="1:1" x14ac:dyDescent="0.25">
      <c r="A6177" t="s">
        <v>1953</v>
      </c>
    </row>
    <row r="6178" spans="1:1" x14ac:dyDescent="0.25">
      <c r="A6178" t="s">
        <v>54</v>
      </c>
    </row>
    <row r="6179" spans="1:1" x14ac:dyDescent="0.25">
      <c r="A6179" t="s">
        <v>221</v>
      </c>
    </row>
    <row r="6180" spans="1:1" x14ac:dyDescent="0.25">
      <c r="A6180" t="s">
        <v>73</v>
      </c>
    </row>
    <row r="6181" spans="1:1" x14ac:dyDescent="0.25">
      <c r="A6181" t="s">
        <v>1834</v>
      </c>
    </row>
    <row r="6182" spans="1:1" x14ac:dyDescent="0.25">
      <c r="A6182" t="s">
        <v>222</v>
      </c>
    </row>
    <row r="6183" spans="1:1" x14ac:dyDescent="0.25">
      <c r="A6183" t="s">
        <v>281</v>
      </c>
    </row>
    <row r="6184" spans="1:1" x14ac:dyDescent="0.25">
      <c r="A6184" t="s">
        <v>235</v>
      </c>
    </row>
    <row r="6185" spans="1:1" x14ac:dyDescent="0.25">
      <c r="A6185" t="s">
        <v>1954</v>
      </c>
    </row>
    <row r="6186" spans="1:1" x14ac:dyDescent="0.25">
      <c r="A6186" t="s">
        <v>1955</v>
      </c>
    </row>
    <row r="6187" spans="1:1" x14ac:dyDescent="0.25">
      <c r="A6187" t="s">
        <v>1956</v>
      </c>
    </row>
    <row r="6188" spans="1:1" x14ac:dyDescent="0.25">
      <c r="A6188" t="s">
        <v>1957</v>
      </c>
    </row>
    <row r="6189" spans="1:1" x14ac:dyDescent="0.25">
      <c r="A6189" t="s">
        <v>17</v>
      </c>
    </row>
    <row r="6190" spans="1:1" x14ac:dyDescent="0.25">
      <c r="A6190" t="s">
        <v>116</v>
      </c>
    </row>
    <row r="6191" spans="1:1" x14ac:dyDescent="0.25">
      <c r="A6191" t="e">
        <f>- Freguesia: Penhas Juntas</f>
        <v>#NAME?</v>
      </c>
    </row>
    <row r="6192" spans="1:1" x14ac:dyDescent="0.25">
      <c r="A6192" t="e">
        <f>- Concelho: Vinhais</f>
        <v>#NAME?</v>
      </c>
    </row>
    <row r="6193" spans="1:1" x14ac:dyDescent="0.25">
      <c r="A6193" t="e">
        <f>- Distrito: Bragança</f>
        <v>#NAME?</v>
      </c>
    </row>
    <row r="6194" spans="1:1" x14ac:dyDescent="0.25">
      <c r="A6194" t="s">
        <v>1958</v>
      </c>
    </row>
    <row r="6195" spans="1:1" x14ac:dyDescent="0.25">
      <c r="A6195" t="s">
        <v>1959</v>
      </c>
    </row>
    <row r="6196" spans="1:1" x14ac:dyDescent="0.25">
      <c r="A6196" t="s">
        <v>54</v>
      </c>
    </row>
    <row r="6197" spans="1:1" x14ac:dyDescent="0.25">
      <c r="A6197" t="s">
        <v>221</v>
      </c>
    </row>
    <row r="6198" spans="1:1" x14ac:dyDescent="0.25">
      <c r="A6198" t="s">
        <v>73</v>
      </c>
    </row>
    <row r="6199" spans="1:1" x14ac:dyDescent="0.25">
      <c r="A6199" t="s">
        <v>1834</v>
      </c>
    </row>
    <row r="6200" spans="1:1" x14ac:dyDescent="0.25">
      <c r="A6200" t="s">
        <v>243</v>
      </c>
    </row>
    <row r="6201" spans="1:1" x14ac:dyDescent="0.25">
      <c r="A6201" t="s">
        <v>167</v>
      </c>
    </row>
    <row r="6202" spans="1:1" x14ac:dyDescent="0.25">
      <c r="A6202" t="s">
        <v>235</v>
      </c>
    </row>
    <row r="6203" spans="1:1" x14ac:dyDescent="0.25">
      <c r="A6203" t="s">
        <v>1745</v>
      </c>
    </row>
    <row r="6204" spans="1:1" x14ac:dyDescent="0.25">
      <c r="A6204" t="s">
        <v>1960</v>
      </c>
    </row>
    <row r="6205" spans="1:1" x14ac:dyDescent="0.25">
      <c r="A6205" t="s">
        <v>1961</v>
      </c>
    </row>
    <row r="6206" spans="1:1" x14ac:dyDescent="0.25">
      <c r="A6206" t="s">
        <v>69</v>
      </c>
    </row>
    <row r="6207" spans="1:1" x14ac:dyDescent="0.25">
      <c r="A6207" t="s">
        <v>17</v>
      </c>
    </row>
    <row r="6208" spans="1:1" x14ac:dyDescent="0.25">
      <c r="A6208" t="e">
        <f>- Lugar: Martim Cansado</f>
        <v>#NAME?</v>
      </c>
    </row>
    <row r="6209" spans="1:1" x14ac:dyDescent="0.25">
      <c r="A6209" t="e">
        <f>- Freguesia: Samil</f>
        <v>#NAME?</v>
      </c>
    </row>
    <row r="6210" spans="1:1" x14ac:dyDescent="0.25">
      <c r="A6210" t="e">
        <f>- Concelho: Bragança</f>
        <v>#NAME?</v>
      </c>
    </row>
    <row r="6211" spans="1:1" x14ac:dyDescent="0.25">
      <c r="A6211" t="e">
        <f>- Distrito: Bragança</f>
        <v>#NAME?</v>
      </c>
    </row>
    <row r="6212" spans="1:1" x14ac:dyDescent="0.25">
      <c r="A6212" t="s">
        <v>1962</v>
      </c>
    </row>
    <row r="6213" spans="1:1" x14ac:dyDescent="0.25">
      <c r="A6213" t="s">
        <v>1963</v>
      </c>
    </row>
    <row r="6214" spans="1:1" x14ac:dyDescent="0.25">
      <c r="A6214" t="s">
        <v>54</v>
      </c>
    </row>
    <row r="6215" spans="1:1" x14ac:dyDescent="0.25">
      <c r="A6215" t="s">
        <v>221</v>
      </c>
    </row>
    <row r="6216" spans="1:1" x14ac:dyDescent="0.25">
      <c r="A6216" t="s">
        <v>73</v>
      </c>
    </row>
    <row r="6217" spans="1:1" x14ac:dyDescent="0.25">
      <c r="A6217" t="s">
        <v>1834</v>
      </c>
    </row>
    <row r="6218" spans="1:1" x14ac:dyDescent="0.25">
      <c r="A6218" t="s">
        <v>222</v>
      </c>
    </row>
    <row r="6219" spans="1:1" x14ac:dyDescent="0.25">
      <c r="A6219" t="s">
        <v>77</v>
      </c>
    </row>
    <row r="6220" spans="1:1" x14ac:dyDescent="0.25">
      <c r="A6220" t="s">
        <v>235</v>
      </c>
    </row>
    <row r="6221" spans="1:1" x14ac:dyDescent="0.25">
      <c r="A6221" t="s">
        <v>1948</v>
      </c>
    </row>
    <row r="6222" spans="1:1" x14ac:dyDescent="0.25">
      <c r="A6222" t="s">
        <v>1964</v>
      </c>
    </row>
    <row r="6223" spans="1:1" x14ac:dyDescent="0.25">
      <c r="A6223" t="s">
        <v>1965</v>
      </c>
    </row>
    <row r="6224" spans="1:1" x14ac:dyDescent="0.25">
      <c r="A6224" t="s">
        <v>1966</v>
      </c>
    </row>
    <row r="6225" spans="1:1" x14ac:dyDescent="0.25">
      <c r="A6225" t="s">
        <v>17</v>
      </c>
    </row>
    <row r="6226" spans="1:1" x14ac:dyDescent="0.25">
      <c r="A6226" t="s">
        <v>116</v>
      </c>
    </row>
    <row r="6227" spans="1:1" x14ac:dyDescent="0.25">
      <c r="A6227" t="e">
        <f>- Freguesia: Alfaião</f>
        <v>#NAME?</v>
      </c>
    </row>
    <row r="6228" spans="1:1" x14ac:dyDescent="0.25">
      <c r="A6228" t="e">
        <f>- Concelho: Bragança</f>
        <v>#NAME?</v>
      </c>
    </row>
    <row r="6229" spans="1:1" x14ac:dyDescent="0.25">
      <c r="A6229" t="e">
        <f>- Distrito: Bragança</f>
        <v>#NAME?</v>
      </c>
    </row>
    <row r="6230" spans="1:1" x14ac:dyDescent="0.25">
      <c r="A6230" t="s">
        <v>1967</v>
      </c>
    </row>
    <row r="6231" spans="1:1" x14ac:dyDescent="0.25">
      <c r="A6231" t="s">
        <v>1968</v>
      </c>
    </row>
    <row r="6232" spans="1:1" x14ac:dyDescent="0.25">
      <c r="A6232" t="s">
        <v>333</v>
      </c>
    </row>
    <row r="6233" spans="1:1" x14ac:dyDescent="0.25">
      <c r="A6233" t="s">
        <v>279</v>
      </c>
    </row>
    <row r="6234" spans="1:1" x14ac:dyDescent="0.25">
      <c r="A6234" t="s">
        <v>280</v>
      </c>
    </row>
    <row r="6235" spans="1:1" x14ac:dyDescent="0.25">
      <c r="A6235" t="s">
        <v>1834</v>
      </c>
    </row>
    <row r="6236" spans="1:1" x14ac:dyDescent="0.25">
      <c r="A6236" t="s">
        <v>45</v>
      </c>
    </row>
    <row r="6237" spans="1:1" x14ac:dyDescent="0.25">
      <c r="A6237" t="s">
        <v>167</v>
      </c>
    </row>
    <row r="6238" spans="1:1" x14ac:dyDescent="0.25">
      <c r="A6238" t="s">
        <v>235</v>
      </c>
    </row>
    <row r="6239" spans="1:1" x14ac:dyDescent="0.25">
      <c r="A6239" t="s">
        <v>1969</v>
      </c>
    </row>
    <row r="6240" spans="1:1" x14ac:dyDescent="0.25">
      <c r="A6240" t="s">
        <v>1970</v>
      </c>
    </row>
    <row r="6241" spans="1:1" x14ac:dyDescent="0.25">
      <c r="A6241" t="s">
        <v>1971</v>
      </c>
    </row>
    <row r="6242" spans="1:1" x14ac:dyDescent="0.25">
      <c r="A6242" t="s">
        <v>1972</v>
      </c>
    </row>
    <row r="6243" spans="1:1" x14ac:dyDescent="0.25">
      <c r="A6243" t="s">
        <v>17</v>
      </c>
    </row>
    <row r="6244" spans="1:1" x14ac:dyDescent="0.25">
      <c r="A6244" t="e">
        <f>- Lugar: Babão</f>
        <v>#NAME?</v>
      </c>
    </row>
    <row r="6245" spans="1:1" x14ac:dyDescent="0.25">
      <c r="A6245" t="e">
        <f>- Freguesia: Aveleda</f>
        <v>#NAME?</v>
      </c>
    </row>
    <row r="6246" spans="1:1" x14ac:dyDescent="0.25">
      <c r="A6246" t="e">
        <f>- Concelho: Bragança</f>
        <v>#NAME?</v>
      </c>
    </row>
    <row r="6247" spans="1:1" x14ac:dyDescent="0.25">
      <c r="A6247" t="e">
        <f>- Distrito: Bragança</f>
        <v>#NAME?</v>
      </c>
    </row>
    <row r="6248" spans="1:1" x14ac:dyDescent="0.25">
      <c r="A6248" t="s">
        <v>1973</v>
      </c>
    </row>
    <row r="6249" spans="1:1" x14ac:dyDescent="0.25">
      <c r="A6249" t="s">
        <v>1974</v>
      </c>
    </row>
    <row r="6250" spans="1:1" x14ac:dyDescent="0.25">
      <c r="A6250" t="s">
        <v>1205</v>
      </c>
    </row>
    <row r="6251" spans="1:1" x14ac:dyDescent="0.25">
      <c r="A6251" t="s">
        <v>55</v>
      </c>
    </row>
    <row r="6252" spans="1:1" x14ac:dyDescent="0.25">
      <c r="A6252" t="s">
        <v>56</v>
      </c>
    </row>
    <row r="6253" spans="1:1" x14ac:dyDescent="0.25">
      <c r="A6253" t="s">
        <v>1834</v>
      </c>
    </row>
    <row r="6254" spans="1:1" x14ac:dyDescent="0.25">
      <c r="A6254" t="s">
        <v>57</v>
      </c>
    </row>
    <row r="6255" spans="1:1" x14ac:dyDescent="0.25">
      <c r="A6255" t="s">
        <v>113</v>
      </c>
    </row>
    <row r="6256" spans="1:1" x14ac:dyDescent="0.25">
      <c r="A6256" t="s">
        <v>93</v>
      </c>
    </row>
    <row r="6257" spans="1:1" x14ac:dyDescent="0.25">
      <c r="A6257" t="s">
        <v>1975</v>
      </c>
    </row>
    <row r="6258" spans="1:1" x14ac:dyDescent="0.25">
      <c r="A6258" t="s">
        <v>1976</v>
      </c>
    </row>
    <row r="6259" spans="1:1" x14ac:dyDescent="0.25">
      <c r="A6259" t="s">
        <v>1977</v>
      </c>
    </row>
    <row r="6260" spans="1:1" x14ac:dyDescent="0.25">
      <c r="A6260" t="s">
        <v>1978</v>
      </c>
    </row>
    <row r="6261" spans="1:1" x14ac:dyDescent="0.25">
      <c r="A6261" t="s">
        <v>17</v>
      </c>
    </row>
    <row r="6262" spans="1:1" x14ac:dyDescent="0.25">
      <c r="A6262" t="s">
        <v>116</v>
      </c>
    </row>
    <row r="6263" spans="1:1" x14ac:dyDescent="0.25">
      <c r="A6263" t="e">
        <f>- Freguesia: Calvelhe</f>
        <v>#NAME?</v>
      </c>
    </row>
    <row r="6264" spans="1:1" x14ac:dyDescent="0.25">
      <c r="A6264" t="e">
        <f>- Concelho: Bragança</f>
        <v>#NAME?</v>
      </c>
    </row>
    <row r="6265" spans="1:1" x14ac:dyDescent="0.25">
      <c r="A6265" t="e">
        <f>- Distrito: Bragança</f>
        <v>#NAME?</v>
      </c>
    </row>
    <row r="6266" spans="1:1" x14ac:dyDescent="0.25">
      <c r="A6266" t="s">
        <v>1979</v>
      </c>
    </row>
    <row r="6267" spans="1:1" x14ac:dyDescent="0.25">
      <c r="A6267" t="s">
        <v>1980</v>
      </c>
    </row>
    <row r="6268" spans="1:1" x14ac:dyDescent="0.25">
      <c r="A6268" t="s">
        <v>83</v>
      </c>
    </row>
    <row r="6269" spans="1:1" x14ac:dyDescent="0.25">
      <c r="A6269" t="s">
        <v>221</v>
      </c>
    </row>
    <row r="6270" spans="1:1" x14ac:dyDescent="0.25">
      <c r="A6270" t="s">
        <v>73</v>
      </c>
    </row>
    <row r="6271" spans="1:1" x14ac:dyDescent="0.25">
      <c r="A6271" t="s">
        <v>1834</v>
      </c>
    </row>
    <row r="6272" spans="1:1" x14ac:dyDescent="0.25">
      <c r="A6272" t="s">
        <v>243</v>
      </c>
    </row>
    <row r="6273" spans="1:1" x14ac:dyDescent="0.25">
      <c r="A6273" t="s">
        <v>167</v>
      </c>
    </row>
    <row r="6274" spans="1:1" x14ac:dyDescent="0.25">
      <c r="A6274" t="s">
        <v>93</v>
      </c>
    </row>
    <row r="6275" spans="1:1" x14ac:dyDescent="0.25">
      <c r="A6275" t="s">
        <v>1981</v>
      </c>
    </row>
    <row r="6276" spans="1:1" x14ac:dyDescent="0.25">
      <c r="A6276" t="s">
        <v>1982</v>
      </c>
    </row>
    <row r="6277" spans="1:1" x14ac:dyDescent="0.25">
      <c r="A6277" t="s">
        <v>1983</v>
      </c>
    </row>
    <row r="6278" spans="1:1" x14ac:dyDescent="0.25">
      <c r="A6278" t="s">
        <v>69</v>
      </c>
    </row>
    <row r="6279" spans="1:1" x14ac:dyDescent="0.25">
      <c r="A6279" t="s">
        <v>17</v>
      </c>
    </row>
    <row r="6280" spans="1:1" x14ac:dyDescent="0.25">
      <c r="A6280" t="s">
        <v>116</v>
      </c>
    </row>
    <row r="6281" spans="1:1" x14ac:dyDescent="0.25">
      <c r="A6281" t="e">
        <f>- Freguesia: Vimioso</f>
        <v>#NAME?</v>
      </c>
    </row>
    <row r="6282" spans="1:1" x14ac:dyDescent="0.25">
      <c r="A6282" t="e">
        <f>- Concelho: Vimioso</f>
        <v>#NAME?</v>
      </c>
    </row>
    <row r="6283" spans="1:1" x14ac:dyDescent="0.25">
      <c r="A6283" t="e">
        <f>- Distrito: Bragança</f>
        <v>#NAME?</v>
      </c>
    </row>
    <row r="6284" spans="1:1" x14ac:dyDescent="0.25">
      <c r="A6284" t="s">
        <v>1984</v>
      </c>
    </row>
    <row r="6285" spans="1:1" x14ac:dyDescent="0.25">
      <c r="A6285" t="s">
        <v>1985</v>
      </c>
    </row>
    <row r="6286" spans="1:1" x14ac:dyDescent="0.25">
      <c r="A6286" t="s">
        <v>446</v>
      </c>
    </row>
    <row r="6287" spans="1:1" x14ac:dyDescent="0.25">
      <c r="A6287" t="s">
        <v>55</v>
      </c>
    </row>
    <row r="6288" spans="1:1" x14ac:dyDescent="0.25">
      <c r="A6288" t="s">
        <v>73</v>
      </c>
    </row>
    <row r="6289" spans="1:1" x14ac:dyDescent="0.25">
      <c r="A6289" t="s">
        <v>1834</v>
      </c>
    </row>
    <row r="6290" spans="1:1" x14ac:dyDescent="0.25">
      <c r="A6290" t="s">
        <v>243</v>
      </c>
    </row>
    <row r="6291" spans="1:1" x14ac:dyDescent="0.25">
      <c r="A6291" t="s">
        <v>167</v>
      </c>
    </row>
    <row r="6292" spans="1:1" x14ac:dyDescent="0.25">
      <c r="A6292" t="s">
        <v>93</v>
      </c>
    </row>
    <row r="6293" spans="1:1" x14ac:dyDescent="0.25">
      <c r="A6293" t="s">
        <v>1948</v>
      </c>
    </row>
    <row r="6294" spans="1:1" x14ac:dyDescent="0.25">
      <c r="A6294" t="s">
        <v>1986</v>
      </c>
    </row>
    <row r="6295" spans="1:1" x14ac:dyDescent="0.25">
      <c r="A6295" t="s">
        <v>1987</v>
      </c>
    </row>
    <row r="6296" spans="1:1" x14ac:dyDescent="0.25">
      <c r="A6296" t="s">
        <v>1988</v>
      </c>
    </row>
    <row r="6297" spans="1:1" x14ac:dyDescent="0.25">
      <c r="A6297" t="s">
        <v>17</v>
      </c>
    </row>
    <row r="6298" spans="1:1" x14ac:dyDescent="0.25">
      <c r="A6298" t="e">
        <f>- Lugar: Monte das Freiras</f>
        <v>#NAME?</v>
      </c>
    </row>
    <row r="6299" spans="1:1" x14ac:dyDescent="0.25">
      <c r="A6299" t="e">
        <f>- Freguesia: Campo</f>
        <v>#NAME?</v>
      </c>
    </row>
    <row r="6300" spans="1:1" x14ac:dyDescent="0.25">
      <c r="A6300" t="e">
        <f>- Concelho: Valongo</f>
        <v>#NAME?</v>
      </c>
    </row>
    <row r="6301" spans="1:1" x14ac:dyDescent="0.25">
      <c r="A6301" t="e">
        <f>- Distrito: Porto</f>
        <v>#NAME?</v>
      </c>
    </row>
    <row r="6302" spans="1:1" x14ac:dyDescent="0.25">
      <c r="A6302" t="s">
        <v>1989</v>
      </c>
    </row>
    <row r="6303" spans="1:1" x14ac:dyDescent="0.25">
      <c r="A6303" t="s">
        <v>1990</v>
      </c>
    </row>
    <row r="6304" spans="1:1" x14ac:dyDescent="0.25">
      <c r="A6304" t="s">
        <v>1991</v>
      </c>
    </row>
    <row r="6305" spans="1:1" x14ac:dyDescent="0.25">
      <c r="A6305" t="s">
        <v>55</v>
      </c>
    </row>
    <row r="6306" spans="1:1" x14ac:dyDescent="0.25">
      <c r="A6306" t="s">
        <v>56</v>
      </c>
    </row>
    <row r="6307" spans="1:1" x14ac:dyDescent="0.25">
      <c r="A6307" t="s">
        <v>1834</v>
      </c>
    </row>
    <row r="6308" spans="1:1" x14ac:dyDescent="0.25">
      <c r="A6308" t="s">
        <v>57</v>
      </c>
    </row>
    <row r="6309" spans="1:1" x14ac:dyDescent="0.25">
      <c r="A6309" t="s">
        <v>77</v>
      </c>
    </row>
    <row r="6310" spans="1:1" x14ac:dyDescent="0.25">
      <c r="A6310" t="s">
        <v>93</v>
      </c>
    </row>
    <row r="6311" spans="1:1" x14ac:dyDescent="0.25">
      <c r="A6311" t="s">
        <v>1992</v>
      </c>
    </row>
    <row r="6312" spans="1:1" x14ac:dyDescent="0.25">
      <c r="A6312" t="s">
        <v>1993</v>
      </c>
    </row>
    <row r="6313" spans="1:1" x14ac:dyDescent="0.25">
      <c r="A6313" t="s">
        <v>1994</v>
      </c>
    </row>
    <row r="6314" spans="1:1" x14ac:dyDescent="0.25">
      <c r="A6314" t="s">
        <v>1995</v>
      </c>
    </row>
    <row r="6315" spans="1:1" x14ac:dyDescent="0.25">
      <c r="A6315" t="s">
        <v>17</v>
      </c>
    </row>
    <row r="6316" spans="1:1" x14ac:dyDescent="0.25">
      <c r="A6316" t="s">
        <v>1996</v>
      </c>
    </row>
    <row r="6317" spans="1:1" x14ac:dyDescent="0.25">
      <c r="A6317" t="e">
        <f>- Freguesia: São Nicolau</f>
        <v>#NAME?</v>
      </c>
    </row>
    <row r="6318" spans="1:1" x14ac:dyDescent="0.25">
      <c r="A6318" t="e">
        <f>- Concelho: Porto</f>
        <v>#NAME?</v>
      </c>
    </row>
    <row r="6319" spans="1:1" x14ac:dyDescent="0.25">
      <c r="A6319" t="e">
        <f>- Distrito: Porto</f>
        <v>#NAME?</v>
      </c>
    </row>
    <row r="6320" spans="1:1" x14ac:dyDescent="0.25">
      <c r="A6320" t="s">
        <v>1997</v>
      </c>
    </row>
    <row r="6321" spans="1:1" x14ac:dyDescent="0.25">
      <c r="A6321" t="s">
        <v>1998</v>
      </c>
    </row>
    <row r="6322" spans="1:1" x14ac:dyDescent="0.25">
      <c r="A6322" t="s">
        <v>1063</v>
      </c>
    </row>
    <row r="6323" spans="1:1" x14ac:dyDescent="0.25">
      <c r="A6323" t="s">
        <v>1999</v>
      </c>
    </row>
    <row r="6324" spans="1:1" x14ac:dyDescent="0.25">
      <c r="A6324" t="s">
        <v>2000</v>
      </c>
    </row>
    <row r="6325" spans="1:1" x14ac:dyDescent="0.25">
      <c r="A6325" t="s">
        <v>1834</v>
      </c>
    </row>
    <row r="6326" spans="1:1" x14ac:dyDescent="0.25">
      <c r="A6326" t="s">
        <v>222</v>
      </c>
    </row>
    <row r="6327" spans="1:1" x14ac:dyDescent="0.25">
      <c r="A6327" t="s">
        <v>167</v>
      </c>
    </row>
    <row r="6328" spans="1:1" x14ac:dyDescent="0.25">
      <c r="A6328" t="s">
        <v>47</v>
      </c>
    </row>
    <row r="6329" spans="1:1" x14ac:dyDescent="0.25">
      <c r="A6329" t="s">
        <v>2001</v>
      </c>
    </row>
    <row r="6330" spans="1:1" x14ac:dyDescent="0.25">
      <c r="A6330" t="s">
        <v>2002</v>
      </c>
    </row>
    <row r="6331" spans="1:1" x14ac:dyDescent="0.25">
      <c r="A6331" t="s">
        <v>2003</v>
      </c>
    </row>
    <row r="6332" spans="1:1" x14ac:dyDescent="0.25">
      <c r="A6332" t="s">
        <v>69</v>
      </c>
    </row>
    <row r="6333" spans="1:1" x14ac:dyDescent="0.25">
      <c r="A6333" t="s">
        <v>17</v>
      </c>
    </row>
    <row r="6334" spans="1:1" x14ac:dyDescent="0.25">
      <c r="A6334" t="e">
        <f>- Lugar: Senhora das Neves</f>
        <v>#NAME?</v>
      </c>
    </row>
    <row r="6335" spans="1:1" x14ac:dyDescent="0.25">
      <c r="A6335" t="e">
        <f>- Freguesia: Montalegre</f>
        <v>#NAME?</v>
      </c>
    </row>
    <row r="6336" spans="1:1" x14ac:dyDescent="0.25">
      <c r="A6336" t="e">
        <f>- Concelho: Montalegre</f>
        <v>#NAME?</v>
      </c>
    </row>
    <row r="6337" spans="1:1" x14ac:dyDescent="0.25">
      <c r="A6337" t="e">
        <f>- Distrito: Vila Real</f>
        <v>#NAME?</v>
      </c>
    </row>
    <row r="6338" spans="1:1" x14ac:dyDescent="0.25">
      <c r="A6338" t="s">
        <v>2004</v>
      </c>
    </row>
    <row r="6339" spans="1:1" x14ac:dyDescent="0.25">
      <c r="A6339" t="s">
        <v>2005</v>
      </c>
    </row>
    <row r="6340" spans="1:1" x14ac:dyDescent="0.25">
      <c r="A6340" t="s">
        <v>2006</v>
      </c>
    </row>
    <row r="6341" spans="1:1" x14ac:dyDescent="0.25">
      <c r="A6341" t="s">
        <v>221</v>
      </c>
    </row>
    <row r="6342" spans="1:1" x14ac:dyDescent="0.25">
      <c r="A6342" t="s">
        <v>73</v>
      </c>
    </row>
    <row r="6343" spans="1:1" x14ac:dyDescent="0.25">
      <c r="A6343" t="s">
        <v>1834</v>
      </c>
    </row>
    <row r="6344" spans="1:1" x14ac:dyDescent="0.25">
      <c r="A6344" t="s">
        <v>222</v>
      </c>
    </row>
    <row r="6345" spans="1:1" x14ac:dyDescent="0.25">
      <c r="A6345" t="s">
        <v>77</v>
      </c>
    </row>
    <row r="6346" spans="1:1" x14ac:dyDescent="0.25">
      <c r="A6346" t="s">
        <v>235</v>
      </c>
    </row>
    <row r="6347" spans="1:1" x14ac:dyDescent="0.25">
      <c r="A6347" t="s">
        <v>2007</v>
      </c>
    </row>
    <row r="6348" spans="1:1" x14ac:dyDescent="0.25">
      <c r="A6348" t="s">
        <v>2008</v>
      </c>
    </row>
    <row r="6349" spans="1:1" x14ac:dyDescent="0.25">
      <c r="A6349" t="s">
        <v>2009</v>
      </c>
    </row>
    <row r="6350" spans="1:1" x14ac:dyDescent="0.25">
      <c r="A6350" t="s">
        <v>2010</v>
      </c>
    </row>
    <row r="6351" spans="1:1" x14ac:dyDescent="0.25">
      <c r="A6351" t="s">
        <v>17</v>
      </c>
    </row>
    <row r="6352" spans="1:1" x14ac:dyDescent="0.25">
      <c r="A6352" t="e">
        <f>- Lugar: Outeiro</f>
        <v>#NAME?</v>
      </c>
    </row>
    <row r="6353" spans="1:1" x14ac:dyDescent="0.25">
      <c r="A6353" t="e">
        <f>- Freguesia: Crestuma</f>
        <v>#NAME?</v>
      </c>
    </row>
    <row r="6354" spans="1:1" x14ac:dyDescent="0.25">
      <c r="A6354" t="e">
        <f>- Concelho: Vila Nova de Gaia</f>
        <v>#NAME?</v>
      </c>
    </row>
    <row r="6355" spans="1:1" x14ac:dyDescent="0.25">
      <c r="A6355" t="e">
        <f>- Distrito: Porto</f>
        <v>#NAME?</v>
      </c>
    </row>
    <row r="6356" spans="1:1" x14ac:dyDescent="0.25">
      <c r="A6356" t="s">
        <v>2011</v>
      </c>
    </row>
    <row r="6357" spans="1:1" x14ac:dyDescent="0.25">
      <c r="A6357" t="s">
        <v>2012</v>
      </c>
    </row>
    <row r="6358" spans="1:1" x14ac:dyDescent="0.25">
      <c r="A6358" t="s">
        <v>2013</v>
      </c>
    </row>
    <row r="6359" spans="1:1" x14ac:dyDescent="0.25">
      <c r="A6359" t="s">
        <v>221</v>
      </c>
    </row>
    <row r="6360" spans="1:1" x14ac:dyDescent="0.25">
      <c r="A6360" t="s">
        <v>73</v>
      </c>
    </row>
    <row r="6361" spans="1:1" x14ac:dyDescent="0.25">
      <c r="A6361" t="s">
        <v>1834</v>
      </c>
    </row>
    <row r="6362" spans="1:1" x14ac:dyDescent="0.25">
      <c r="A6362" t="s">
        <v>222</v>
      </c>
    </row>
    <row r="6363" spans="1:1" x14ac:dyDescent="0.25">
      <c r="A6363" t="s">
        <v>249</v>
      </c>
    </row>
    <row r="6364" spans="1:1" x14ac:dyDescent="0.25">
      <c r="A6364" t="s">
        <v>235</v>
      </c>
    </row>
    <row r="6365" spans="1:1" x14ac:dyDescent="0.25">
      <c r="A6365" t="s">
        <v>1992</v>
      </c>
    </row>
    <row r="6366" spans="1:1" x14ac:dyDescent="0.25">
      <c r="A6366" t="s">
        <v>2014</v>
      </c>
    </row>
    <row r="6367" spans="1:1" x14ac:dyDescent="0.25">
      <c r="A6367" t="s">
        <v>2015</v>
      </c>
    </row>
    <row r="6368" spans="1:1" x14ac:dyDescent="0.25">
      <c r="A6368" t="s">
        <v>2016</v>
      </c>
    </row>
    <row r="6369" spans="1:1" x14ac:dyDescent="0.25">
      <c r="A6369" t="s">
        <v>17</v>
      </c>
    </row>
    <row r="6370" spans="1:1" x14ac:dyDescent="0.25">
      <c r="A6370" t="e">
        <f>- Lugar: Castelo</f>
        <v>#NAME?</v>
      </c>
    </row>
    <row r="6371" spans="1:1" x14ac:dyDescent="0.25">
      <c r="A6371" t="e">
        <f>- Freguesia: Santa Marinha</f>
        <v>#NAME?</v>
      </c>
    </row>
    <row r="6372" spans="1:1" x14ac:dyDescent="0.25">
      <c r="A6372" t="e">
        <f>- Concelho: Vila Nova de Gaia</f>
        <v>#NAME?</v>
      </c>
    </row>
    <row r="6373" spans="1:1" x14ac:dyDescent="0.25">
      <c r="A6373" t="e">
        <f>- Distrito: Porto</f>
        <v>#NAME?</v>
      </c>
    </row>
    <row r="6374" spans="1:1" x14ac:dyDescent="0.25">
      <c r="A6374" t="s">
        <v>2017</v>
      </c>
    </row>
    <row r="6375" spans="1:1" x14ac:dyDescent="0.25">
      <c r="A6375" t="s">
        <v>2018</v>
      </c>
    </row>
    <row r="6376" spans="1:1" x14ac:dyDescent="0.25">
      <c r="A6376" t="s">
        <v>946</v>
      </c>
    </row>
    <row r="6377" spans="1:1" x14ac:dyDescent="0.25">
      <c r="A6377" t="s">
        <v>221</v>
      </c>
    </row>
    <row r="6378" spans="1:1" x14ac:dyDescent="0.25">
      <c r="A6378" t="s">
        <v>73</v>
      </c>
    </row>
    <row r="6379" spans="1:1" x14ac:dyDescent="0.25">
      <c r="A6379" t="s">
        <v>1834</v>
      </c>
    </row>
    <row r="6380" spans="1:1" x14ac:dyDescent="0.25">
      <c r="A6380" t="s">
        <v>243</v>
      </c>
    </row>
    <row r="6381" spans="1:1" x14ac:dyDescent="0.25">
      <c r="A6381" t="s">
        <v>167</v>
      </c>
    </row>
    <row r="6382" spans="1:1" x14ac:dyDescent="0.25">
      <c r="A6382" t="s">
        <v>2019</v>
      </c>
    </row>
    <row r="6383" spans="1:1" x14ac:dyDescent="0.25">
      <c r="A6383" t="s">
        <v>2020</v>
      </c>
    </row>
    <row r="6384" spans="1:1" x14ac:dyDescent="0.25">
      <c r="A6384" t="s">
        <v>2021</v>
      </c>
    </row>
    <row r="6385" spans="1:1" x14ac:dyDescent="0.25">
      <c r="A6385" t="s">
        <v>2022</v>
      </c>
    </row>
    <row r="6386" spans="1:1" x14ac:dyDescent="0.25">
      <c r="A6386" t="s">
        <v>2023</v>
      </c>
    </row>
    <row r="6387" spans="1:1" x14ac:dyDescent="0.25">
      <c r="A6387" t="s">
        <v>17</v>
      </c>
    </row>
    <row r="6388" spans="1:1" x14ac:dyDescent="0.25">
      <c r="A6388" t="e">
        <f>- Lugar: Seara</f>
        <v>#NAME?</v>
      </c>
    </row>
    <row r="6389" spans="1:1" x14ac:dyDescent="0.25">
      <c r="A6389" t="e">
        <f>- Freguesia: Chavães</f>
        <v>#NAME?</v>
      </c>
    </row>
    <row r="6390" spans="1:1" x14ac:dyDescent="0.25">
      <c r="A6390" t="e">
        <f>- Concelho: Tabuaço</f>
        <v>#NAME?</v>
      </c>
    </row>
    <row r="6391" spans="1:1" x14ac:dyDescent="0.25">
      <c r="A6391" t="e">
        <f>- Distrito: Viseu</f>
        <v>#NAME?</v>
      </c>
    </row>
    <row r="6392" spans="1:1" x14ac:dyDescent="0.25">
      <c r="A6392" t="s">
        <v>2024</v>
      </c>
    </row>
    <row r="6393" spans="1:1" x14ac:dyDescent="0.25">
      <c r="A6393" t="s">
        <v>2025</v>
      </c>
    </row>
    <row r="6394" spans="1:1" x14ac:dyDescent="0.25">
      <c r="A6394" t="s">
        <v>593</v>
      </c>
    </row>
    <row r="6395" spans="1:1" x14ac:dyDescent="0.25">
      <c r="A6395" t="s">
        <v>55</v>
      </c>
    </row>
    <row r="6396" spans="1:1" x14ac:dyDescent="0.25">
      <c r="A6396" t="s">
        <v>56</v>
      </c>
    </row>
    <row r="6397" spans="1:1" x14ac:dyDescent="0.25">
      <c r="A6397" t="s">
        <v>2026</v>
      </c>
    </row>
    <row r="6398" spans="1:1" x14ac:dyDescent="0.25">
      <c r="A6398" t="s">
        <v>57</v>
      </c>
    </row>
    <row r="6399" spans="1:1" x14ac:dyDescent="0.25">
      <c r="A6399" t="s">
        <v>46</v>
      </c>
    </row>
    <row r="6400" spans="1:1" x14ac:dyDescent="0.25">
      <c r="A6400" t="s">
        <v>47</v>
      </c>
    </row>
    <row r="6401" spans="1:1" x14ac:dyDescent="0.25">
      <c r="A6401" t="s">
        <v>48</v>
      </c>
    </row>
    <row r="6402" spans="1:1" x14ac:dyDescent="0.25">
      <c r="A6402" t="s">
        <v>2027</v>
      </c>
    </row>
    <row r="6403" spans="1:1" x14ac:dyDescent="0.25">
      <c r="A6403" t="s">
        <v>2028</v>
      </c>
    </row>
    <row r="6404" spans="1:1" x14ac:dyDescent="0.25">
      <c r="A6404" t="s">
        <v>2029</v>
      </c>
    </row>
    <row r="6405" spans="1:1" x14ac:dyDescent="0.25">
      <c r="A6405" t="s">
        <v>17</v>
      </c>
    </row>
    <row r="6406" spans="1:1" x14ac:dyDescent="0.25">
      <c r="A6406" t="s">
        <v>116</v>
      </c>
    </row>
    <row r="6407" spans="1:1" x14ac:dyDescent="0.25">
      <c r="A6407" t="e">
        <f>- Freguesia: Longos Vales</f>
        <v>#NAME?</v>
      </c>
    </row>
    <row r="6408" spans="1:1" x14ac:dyDescent="0.25">
      <c r="A6408" t="e">
        <f>- Concelho: Monção</f>
        <v>#NAME?</v>
      </c>
    </row>
    <row r="6409" spans="1:1" x14ac:dyDescent="0.25">
      <c r="A6409" t="e">
        <f>- Distrito: Viana do Castelo</f>
        <v>#NAME?</v>
      </c>
    </row>
    <row r="6410" spans="1:1" x14ac:dyDescent="0.25">
      <c r="A6410" t="s">
        <v>2030</v>
      </c>
    </row>
    <row r="6411" spans="1:1" x14ac:dyDescent="0.25">
      <c r="A6411" t="s">
        <v>2031</v>
      </c>
    </row>
    <row r="6412" spans="1:1" x14ac:dyDescent="0.25">
      <c r="A6412" t="s">
        <v>1106</v>
      </c>
    </row>
    <row r="6413" spans="1:1" x14ac:dyDescent="0.25">
      <c r="A6413" t="s">
        <v>76</v>
      </c>
    </row>
    <row r="6414" spans="1:1" x14ac:dyDescent="0.25">
      <c r="A6414" t="s">
        <v>339</v>
      </c>
    </row>
    <row r="6415" spans="1:1" x14ac:dyDescent="0.25">
      <c r="A6415" t="s">
        <v>2026</v>
      </c>
    </row>
    <row r="6416" spans="1:1" x14ac:dyDescent="0.25">
      <c r="A6416" t="s">
        <v>384</v>
      </c>
    </row>
    <row r="6417" spans="1:1" x14ac:dyDescent="0.25">
      <c r="A6417" t="s">
        <v>167</v>
      </c>
    </row>
    <row r="6418" spans="1:1" x14ac:dyDescent="0.25">
      <c r="A6418" t="s">
        <v>47</v>
      </c>
    </row>
    <row r="6419" spans="1:1" x14ac:dyDescent="0.25">
      <c r="A6419" t="s">
        <v>2032</v>
      </c>
    </row>
    <row r="6420" spans="1:1" x14ac:dyDescent="0.25">
      <c r="A6420" t="s">
        <v>2033</v>
      </c>
    </row>
    <row r="6421" spans="1:1" x14ac:dyDescent="0.25">
      <c r="A6421" t="s">
        <v>2034</v>
      </c>
    </row>
    <row r="6422" spans="1:1" x14ac:dyDescent="0.25">
      <c r="A6422" t="s">
        <v>69</v>
      </c>
    </row>
    <row r="6423" spans="1:1" x14ac:dyDescent="0.25">
      <c r="A6423" t="s">
        <v>17</v>
      </c>
    </row>
    <row r="6424" spans="1:1" x14ac:dyDescent="0.25">
      <c r="A6424" t="s">
        <v>116</v>
      </c>
    </row>
    <row r="6425" spans="1:1" x14ac:dyDescent="0.25">
      <c r="A6425" t="e">
        <f>- Freguesia: Riba de Mouro</f>
        <v>#NAME?</v>
      </c>
    </row>
    <row r="6426" spans="1:1" x14ac:dyDescent="0.25">
      <c r="A6426" t="e">
        <f>- Concelho: Monção</f>
        <v>#NAME?</v>
      </c>
    </row>
    <row r="6427" spans="1:1" x14ac:dyDescent="0.25">
      <c r="A6427" t="e">
        <f>- Distrito: Viana do Castelo</f>
        <v>#NAME?</v>
      </c>
    </row>
    <row r="6428" spans="1:1" x14ac:dyDescent="0.25">
      <c r="A6428" t="s">
        <v>2035</v>
      </c>
    </row>
    <row r="6429" spans="1:1" x14ac:dyDescent="0.25">
      <c r="A6429" t="s">
        <v>2036</v>
      </c>
    </row>
    <row r="6430" spans="1:1" x14ac:dyDescent="0.25">
      <c r="A6430" t="s">
        <v>2037</v>
      </c>
    </row>
    <row r="6431" spans="1:1" x14ac:dyDescent="0.25">
      <c r="A6431" t="s">
        <v>221</v>
      </c>
    </row>
    <row r="6432" spans="1:1" x14ac:dyDescent="0.25">
      <c r="A6432" t="s">
        <v>73</v>
      </c>
    </row>
    <row r="6433" spans="1:1" x14ac:dyDescent="0.25">
      <c r="A6433" t="s">
        <v>2026</v>
      </c>
    </row>
    <row r="6434" spans="1:1" x14ac:dyDescent="0.25">
      <c r="A6434" t="s">
        <v>243</v>
      </c>
    </row>
    <row r="6435" spans="1:1" x14ac:dyDescent="0.25">
      <c r="A6435" t="s">
        <v>167</v>
      </c>
    </row>
    <row r="6436" spans="1:1" x14ac:dyDescent="0.25">
      <c r="A6436" t="s">
        <v>47</v>
      </c>
    </row>
    <row r="6437" spans="1:1" x14ac:dyDescent="0.25">
      <c r="A6437" t="s">
        <v>1090</v>
      </c>
    </row>
    <row r="6438" spans="1:1" x14ac:dyDescent="0.25">
      <c r="A6438" t="s">
        <v>2038</v>
      </c>
    </row>
    <row r="6439" spans="1:1" x14ac:dyDescent="0.25">
      <c r="A6439" t="s">
        <v>2039</v>
      </c>
    </row>
    <row r="6440" spans="1:1" x14ac:dyDescent="0.25">
      <c r="A6440" t="s">
        <v>2040</v>
      </c>
    </row>
    <row r="6441" spans="1:1" x14ac:dyDescent="0.25">
      <c r="A6441" t="s">
        <v>17</v>
      </c>
    </row>
    <row r="6442" spans="1:1" x14ac:dyDescent="0.25">
      <c r="A6442" t="e">
        <f>- Lugar: Paço de São Cipriano</f>
        <v>#NAME?</v>
      </c>
    </row>
    <row r="6443" spans="1:1" x14ac:dyDescent="0.25">
      <c r="A6443" t="e">
        <f>- Freguesia: Tabuadelo</f>
        <v>#NAME?</v>
      </c>
    </row>
    <row r="6444" spans="1:1" x14ac:dyDescent="0.25">
      <c r="A6444" t="e">
        <f>- Concelho: Guimarães</f>
        <v>#NAME?</v>
      </c>
    </row>
    <row r="6445" spans="1:1" x14ac:dyDescent="0.25">
      <c r="A6445" t="e">
        <f>- Distrito: Braga</f>
        <v>#NAME?</v>
      </c>
    </row>
    <row r="6446" spans="1:1" x14ac:dyDescent="0.25">
      <c r="A6446" t="s">
        <v>2041</v>
      </c>
    </row>
    <row r="6447" spans="1:1" x14ac:dyDescent="0.25">
      <c r="A6447" t="s">
        <v>2042</v>
      </c>
    </row>
    <row r="6448" spans="1:1" x14ac:dyDescent="0.25">
      <c r="A6448" t="s">
        <v>1649</v>
      </c>
    </row>
    <row r="6449" spans="1:1" x14ac:dyDescent="0.25">
      <c r="A6449" t="s">
        <v>112</v>
      </c>
    </row>
    <row r="6450" spans="1:1" x14ac:dyDescent="0.25">
      <c r="A6450" t="s">
        <v>120</v>
      </c>
    </row>
    <row r="6451" spans="1:1" x14ac:dyDescent="0.25">
      <c r="A6451" t="s">
        <v>2026</v>
      </c>
    </row>
    <row r="6452" spans="1:1" x14ac:dyDescent="0.25">
      <c r="A6452" t="s">
        <v>66</v>
      </c>
    </row>
    <row r="6453" spans="1:1" x14ac:dyDescent="0.25">
      <c r="A6453" t="s">
        <v>77</v>
      </c>
    </row>
    <row r="6454" spans="1:1" x14ac:dyDescent="0.25">
      <c r="A6454" t="s">
        <v>47</v>
      </c>
    </row>
    <row r="6455" spans="1:1" x14ac:dyDescent="0.25">
      <c r="A6455" t="s">
        <v>2043</v>
      </c>
    </row>
    <row r="6456" spans="1:1" x14ac:dyDescent="0.25">
      <c r="A6456" t="s">
        <v>2044</v>
      </c>
    </row>
    <row r="6457" spans="1:1" x14ac:dyDescent="0.25">
      <c r="A6457" t="s">
        <v>2045</v>
      </c>
    </row>
    <row r="6458" spans="1:1" x14ac:dyDescent="0.25">
      <c r="A6458" t="s">
        <v>2046</v>
      </c>
    </row>
    <row r="6459" spans="1:1" x14ac:dyDescent="0.25">
      <c r="A6459" t="s">
        <v>17</v>
      </c>
    </row>
    <row r="6460" spans="1:1" x14ac:dyDescent="0.25">
      <c r="A6460" t="s">
        <v>116</v>
      </c>
    </row>
    <row r="6461" spans="1:1" x14ac:dyDescent="0.25">
      <c r="A6461" t="e">
        <f>- Freguesia: Vila Chão do Marão</f>
        <v>#NAME?</v>
      </c>
    </row>
    <row r="6462" spans="1:1" x14ac:dyDescent="0.25">
      <c r="A6462" t="e">
        <f>- Concelho: Amarante</f>
        <v>#NAME?</v>
      </c>
    </row>
    <row r="6463" spans="1:1" x14ac:dyDescent="0.25">
      <c r="A6463" t="e">
        <f>- Distrito: Porto</f>
        <v>#NAME?</v>
      </c>
    </row>
    <row r="6464" spans="1:1" x14ac:dyDescent="0.25">
      <c r="A6464" t="s">
        <v>2047</v>
      </c>
    </row>
    <row r="6465" spans="1:1" x14ac:dyDescent="0.25">
      <c r="A6465" t="s">
        <v>2048</v>
      </c>
    </row>
    <row r="6466" spans="1:1" x14ac:dyDescent="0.25">
      <c r="A6466" t="s">
        <v>298</v>
      </c>
    </row>
    <row r="6467" spans="1:1" x14ac:dyDescent="0.25">
      <c r="A6467" t="s">
        <v>55</v>
      </c>
    </row>
    <row r="6468" spans="1:1" x14ac:dyDescent="0.25">
      <c r="A6468" t="s">
        <v>56</v>
      </c>
    </row>
    <row r="6469" spans="1:1" x14ac:dyDescent="0.25">
      <c r="A6469" t="s">
        <v>2026</v>
      </c>
    </row>
    <row r="6470" spans="1:1" x14ac:dyDescent="0.25">
      <c r="A6470" t="s">
        <v>57</v>
      </c>
    </row>
    <row r="6471" spans="1:1" x14ac:dyDescent="0.25">
      <c r="A6471" t="s">
        <v>77</v>
      </c>
    </row>
    <row r="6472" spans="1:1" x14ac:dyDescent="0.25">
      <c r="A6472" t="s">
        <v>47</v>
      </c>
    </row>
    <row r="6473" spans="1:1" x14ac:dyDescent="0.25">
      <c r="A6473" t="s">
        <v>2049</v>
      </c>
    </row>
    <row r="6474" spans="1:1" x14ac:dyDescent="0.25">
      <c r="A6474" t="s">
        <v>2050</v>
      </c>
    </row>
    <row r="6475" spans="1:1" x14ac:dyDescent="0.25">
      <c r="A6475" t="s">
        <v>2051</v>
      </c>
    </row>
    <row r="6476" spans="1:1" x14ac:dyDescent="0.25">
      <c r="A6476" t="s">
        <v>2052</v>
      </c>
    </row>
    <row r="6477" spans="1:1" x14ac:dyDescent="0.25">
      <c r="A6477" t="s">
        <v>17</v>
      </c>
    </row>
    <row r="6478" spans="1:1" x14ac:dyDescent="0.25">
      <c r="A6478" t="e">
        <f>- Lugar: Capea de Santo Adrião</f>
        <v>#NAME?</v>
      </c>
    </row>
    <row r="6479" spans="1:1" x14ac:dyDescent="0.25">
      <c r="A6479" t="e">
        <f>- Freguesia: Montalegre</f>
        <v>#NAME?</v>
      </c>
    </row>
    <row r="6480" spans="1:1" x14ac:dyDescent="0.25">
      <c r="A6480" t="e">
        <f>- Concelho: Montalegre</f>
        <v>#NAME?</v>
      </c>
    </row>
    <row r="6481" spans="1:1" x14ac:dyDescent="0.25">
      <c r="A6481" t="e">
        <f>- Distrito: Vila Real</f>
        <v>#NAME?</v>
      </c>
    </row>
    <row r="6482" spans="1:1" x14ac:dyDescent="0.25">
      <c r="A6482" t="s">
        <v>2053</v>
      </c>
    </row>
    <row r="6483" spans="1:1" x14ac:dyDescent="0.25">
      <c r="A6483" t="s">
        <v>2054</v>
      </c>
    </row>
    <row r="6484" spans="1:1" x14ac:dyDescent="0.25">
      <c r="A6484" t="s">
        <v>2055</v>
      </c>
    </row>
    <row r="6485" spans="1:1" x14ac:dyDescent="0.25">
      <c r="A6485" t="s">
        <v>55</v>
      </c>
    </row>
    <row r="6486" spans="1:1" x14ac:dyDescent="0.25">
      <c r="A6486" t="s">
        <v>56</v>
      </c>
    </row>
    <row r="6487" spans="1:1" x14ac:dyDescent="0.25">
      <c r="A6487" t="s">
        <v>2026</v>
      </c>
    </row>
    <row r="6488" spans="1:1" x14ac:dyDescent="0.25">
      <c r="A6488" t="s">
        <v>222</v>
      </c>
    </row>
    <row r="6489" spans="1:1" x14ac:dyDescent="0.25">
      <c r="A6489" t="s">
        <v>113</v>
      </c>
    </row>
    <row r="6490" spans="1:1" x14ac:dyDescent="0.25">
      <c r="A6490" t="s">
        <v>47</v>
      </c>
    </row>
    <row r="6491" spans="1:1" x14ac:dyDescent="0.25">
      <c r="A6491" t="s">
        <v>2056</v>
      </c>
    </row>
    <row r="6492" spans="1:1" x14ac:dyDescent="0.25">
      <c r="A6492" t="s">
        <v>2057</v>
      </c>
    </row>
    <row r="6493" spans="1:1" x14ac:dyDescent="0.25">
      <c r="A6493" t="s">
        <v>2058</v>
      </c>
    </row>
    <row r="6494" spans="1:1" x14ac:dyDescent="0.25">
      <c r="A6494" t="s">
        <v>2059</v>
      </c>
    </row>
    <row r="6495" spans="1:1" x14ac:dyDescent="0.25">
      <c r="A6495" t="s">
        <v>17</v>
      </c>
    </row>
    <row r="6496" spans="1:1" x14ac:dyDescent="0.25">
      <c r="A6496" t="s">
        <v>116</v>
      </c>
    </row>
    <row r="6497" spans="1:1" x14ac:dyDescent="0.25">
      <c r="A6497" t="e">
        <f>- Freguesia: São Martinho do Peso</f>
        <v>#NAME?</v>
      </c>
    </row>
    <row r="6498" spans="1:1" x14ac:dyDescent="0.25">
      <c r="A6498" t="e">
        <f>- Concelho: Mogadouro</f>
        <v>#NAME?</v>
      </c>
    </row>
    <row r="6499" spans="1:1" x14ac:dyDescent="0.25">
      <c r="A6499" t="e">
        <f>- Distrito: Bragança</f>
        <v>#NAME?</v>
      </c>
    </row>
    <row r="6500" spans="1:1" x14ac:dyDescent="0.25">
      <c r="A6500" t="s">
        <v>2060</v>
      </c>
    </row>
    <row r="6501" spans="1:1" x14ac:dyDescent="0.25">
      <c r="A6501" t="s">
        <v>2061</v>
      </c>
    </row>
    <row r="6502" spans="1:1" x14ac:dyDescent="0.25">
      <c r="A6502" t="s">
        <v>333</v>
      </c>
    </row>
    <row r="6503" spans="1:1" x14ac:dyDescent="0.25">
      <c r="A6503" t="s">
        <v>64</v>
      </c>
    </row>
    <row r="6504" spans="1:1" x14ac:dyDescent="0.25">
      <c r="A6504" t="s">
        <v>65</v>
      </c>
    </row>
    <row r="6505" spans="1:1" x14ac:dyDescent="0.25">
      <c r="A6505" t="s">
        <v>2026</v>
      </c>
    </row>
    <row r="6506" spans="1:1" x14ac:dyDescent="0.25">
      <c r="A6506" t="s">
        <v>243</v>
      </c>
    </row>
    <row r="6507" spans="1:1" x14ac:dyDescent="0.25">
      <c r="A6507" t="s">
        <v>167</v>
      </c>
    </row>
    <row r="6508" spans="1:1" x14ac:dyDescent="0.25">
      <c r="A6508" t="s">
        <v>47</v>
      </c>
    </row>
    <row r="6509" spans="1:1" x14ac:dyDescent="0.25">
      <c r="A6509" t="s">
        <v>2062</v>
      </c>
    </row>
    <row r="6510" spans="1:1" x14ac:dyDescent="0.25">
      <c r="A6510" t="s">
        <v>2063</v>
      </c>
    </row>
    <row r="6511" spans="1:1" x14ac:dyDescent="0.25">
      <c r="A6511" t="s">
        <v>2064</v>
      </c>
    </row>
    <row r="6512" spans="1:1" x14ac:dyDescent="0.25">
      <c r="A6512" t="s">
        <v>2065</v>
      </c>
    </row>
    <row r="6513" spans="1:1" x14ac:dyDescent="0.25">
      <c r="A6513" t="s">
        <v>17</v>
      </c>
    </row>
    <row r="6514" spans="1:1" x14ac:dyDescent="0.25">
      <c r="A6514" t="s">
        <v>116</v>
      </c>
    </row>
    <row r="6515" spans="1:1" x14ac:dyDescent="0.25">
      <c r="A6515" t="e">
        <f>- Freguesia: Vilarinho da Castanheira</f>
        <v>#NAME?</v>
      </c>
    </row>
    <row r="6516" spans="1:1" x14ac:dyDescent="0.25">
      <c r="A6516" t="e">
        <f>- Concelho: Carrazeda de Ansiães</f>
        <v>#NAME?</v>
      </c>
    </row>
    <row r="6517" spans="1:1" x14ac:dyDescent="0.25">
      <c r="A6517" t="e">
        <f>- Distrito: Bragança</f>
        <v>#NAME?</v>
      </c>
    </row>
    <row r="6518" spans="1:1" x14ac:dyDescent="0.25">
      <c r="A6518" t="s">
        <v>2066</v>
      </c>
    </row>
    <row r="6519" spans="1:1" x14ac:dyDescent="0.25">
      <c r="A6519" t="s">
        <v>2067</v>
      </c>
    </row>
    <row r="6520" spans="1:1" x14ac:dyDescent="0.25">
      <c r="A6520" t="s">
        <v>2068</v>
      </c>
    </row>
    <row r="6521" spans="1:1" x14ac:dyDescent="0.25">
      <c r="A6521" t="s">
        <v>221</v>
      </c>
    </row>
    <row r="6522" spans="1:1" x14ac:dyDescent="0.25">
      <c r="A6522" t="s">
        <v>56</v>
      </c>
    </row>
    <row r="6523" spans="1:1" x14ac:dyDescent="0.25">
      <c r="A6523" t="s">
        <v>2069</v>
      </c>
    </row>
    <row r="6524" spans="1:1" x14ac:dyDescent="0.25">
      <c r="A6524" t="s">
        <v>57</v>
      </c>
    </row>
    <row r="6525" spans="1:1" x14ac:dyDescent="0.25">
      <c r="A6525" t="s">
        <v>249</v>
      </c>
    </row>
    <row r="6526" spans="1:1" x14ac:dyDescent="0.25">
      <c r="A6526" t="s">
        <v>47</v>
      </c>
    </row>
    <row r="6527" spans="1:1" x14ac:dyDescent="0.25">
      <c r="A6527" t="s">
        <v>191</v>
      </c>
    </row>
    <row r="6528" spans="1:1" x14ac:dyDescent="0.25">
      <c r="A6528" t="s">
        <v>2070</v>
      </c>
    </row>
    <row r="6529" spans="1:1" x14ac:dyDescent="0.25">
      <c r="A6529" t="s">
        <v>2071</v>
      </c>
    </row>
    <row r="6530" spans="1:1" x14ac:dyDescent="0.25">
      <c r="A6530" t="s">
        <v>2072</v>
      </c>
    </row>
    <row r="6531" spans="1:1" x14ac:dyDescent="0.25">
      <c r="A6531" t="s">
        <v>17</v>
      </c>
    </row>
    <row r="6532" spans="1:1" x14ac:dyDescent="0.25">
      <c r="A6532" t="e">
        <f>- Lugar: Outeiro</f>
        <v>#NAME?</v>
      </c>
    </row>
    <row r="6533" spans="1:1" x14ac:dyDescent="0.25">
      <c r="A6533" t="e">
        <f>- Freguesia: Soutelo de Aguiar</f>
        <v>#NAME?</v>
      </c>
    </row>
    <row r="6534" spans="1:1" x14ac:dyDescent="0.25">
      <c r="A6534" t="e">
        <f>- Concelho: Vila Pouca de Aguiar</f>
        <v>#NAME?</v>
      </c>
    </row>
    <row r="6535" spans="1:1" x14ac:dyDescent="0.25">
      <c r="A6535" t="e">
        <f>- Distrito: Vila Real</f>
        <v>#NAME?</v>
      </c>
    </row>
    <row r="6536" spans="1:1" x14ac:dyDescent="0.25">
      <c r="A6536" t="s">
        <v>2073</v>
      </c>
    </row>
    <row r="6537" spans="1:1" x14ac:dyDescent="0.25">
      <c r="A6537" t="s">
        <v>2074</v>
      </c>
    </row>
    <row r="6538" spans="1:1" x14ac:dyDescent="0.25">
      <c r="A6538" t="s">
        <v>1233</v>
      </c>
    </row>
    <row r="6539" spans="1:1" x14ac:dyDescent="0.25">
      <c r="A6539" t="s">
        <v>55</v>
      </c>
    </row>
    <row r="6540" spans="1:1" x14ac:dyDescent="0.25">
      <c r="A6540" t="s">
        <v>56</v>
      </c>
    </row>
    <row r="6541" spans="1:1" x14ac:dyDescent="0.25">
      <c r="A6541" t="s">
        <v>2069</v>
      </c>
    </row>
    <row r="6542" spans="1:1" x14ac:dyDescent="0.25">
      <c r="A6542" t="s">
        <v>66</v>
      </c>
    </row>
    <row r="6543" spans="1:1" x14ac:dyDescent="0.25">
      <c r="A6543" t="s">
        <v>46</v>
      </c>
    </row>
    <row r="6544" spans="1:1" x14ac:dyDescent="0.25">
      <c r="A6544" t="s">
        <v>47</v>
      </c>
    </row>
    <row r="6545" spans="1:1" x14ac:dyDescent="0.25">
      <c r="A6545" t="s">
        <v>674</v>
      </c>
    </row>
    <row r="6546" spans="1:1" x14ac:dyDescent="0.25">
      <c r="A6546" t="s">
        <v>2075</v>
      </c>
    </row>
    <row r="6547" spans="1:1" x14ac:dyDescent="0.25">
      <c r="A6547" t="s">
        <v>2076</v>
      </c>
    </row>
    <row r="6548" spans="1:1" x14ac:dyDescent="0.25">
      <c r="A6548" t="s">
        <v>69</v>
      </c>
    </row>
    <row r="6549" spans="1:1" x14ac:dyDescent="0.25">
      <c r="A6549" t="s">
        <v>17</v>
      </c>
    </row>
    <row r="6550" spans="1:1" x14ac:dyDescent="0.25">
      <c r="A6550" t="s">
        <v>116</v>
      </c>
    </row>
    <row r="6551" spans="1:1" x14ac:dyDescent="0.25">
      <c r="A6551" t="e">
        <f>- Freguesia: Faiões</f>
        <v>#NAME?</v>
      </c>
    </row>
    <row r="6552" spans="1:1" x14ac:dyDescent="0.25">
      <c r="A6552" t="e">
        <f>- Concelho: Chaves</f>
        <v>#NAME?</v>
      </c>
    </row>
    <row r="6553" spans="1:1" x14ac:dyDescent="0.25">
      <c r="A6553" t="e">
        <f>- Distrito: Vila Real</f>
        <v>#NAME?</v>
      </c>
    </row>
    <row r="6554" spans="1:1" x14ac:dyDescent="0.25">
      <c r="A6554" t="s">
        <v>2077</v>
      </c>
    </row>
    <row r="6555" spans="1:1" x14ac:dyDescent="0.25">
      <c r="A6555" t="s">
        <v>2078</v>
      </c>
    </row>
    <row r="6556" spans="1:1" x14ac:dyDescent="0.25">
      <c r="A6556" t="s">
        <v>749</v>
      </c>
    </row>
    <row r="6557" spans="1:1" x14ac:dyDescent="0.25">
      <c r="A6557" t="s">
        <v>84</v>
      </c>
    </row>
    <row r="6558" spans="1:1" x14ac:dyDescent="0.25">
      <c r="A6558" t="s">
        <v>85</v>
      </c>
    </row>
    <row r="6559" spans="1:1" x14ac:dyDescent="0.25">
      <c r="A6559" t="s">
        <v>2069</v>
      </c>
    </row>
    <row r="6560" spans="1:1" x14ac:dyDescent="0.25">
      <c r="A6560" t="s">
        <v>243</v>
      </c>
    </row>
    <row r="6561" spans="1:1" x14ac:dyDescent="0.25">
      <c r="A6561" t="s">
        <v>167</v>
      </c>
    </row>
    <row r="6562" spans="1:1" x14ac:dyDescent="0.25">
      <c r="A6562" t="s">
        <v>47</v>
      </c>
    </row>
    <row r="6563" spans="1:1" x14ac:dyDescent="0.25">
      <c r="A6563" t="s">
        <v>735</v>
      </c>
    </row>
    <row r="6564" spans="1:1" x14ac:dyDescent="0.25">
      <c r="A6564" t="s">
        <v>2079</v>
      </c>
    </row>
    <row r="6565" spans="1:1" x14ac:dyDescent="0.25">
      <c r="A6565" t="s">
        <v>2080</v>
      </c>
    </row>
    <row r="6566" spans="1:1" x14ac:dyDescent="0.25">
      <c r="A6566" t="s">
        <v>2081</v>
      </c>
    </row>
    <row r="6567" spans="1:1" x14ac:dyDescent="0.25">
      <c r="A6567" t="s">
        <v>17</v>
      </c>
    </row>
    <row r="6568" spans="1:1" x14ac:dyDescent="0.25">
      <c r="A6568" t="s">
        <v>116</v>
      </c>
    </row>
    <row r="6569" spans="1:1" x14ac:dyDescent="0.25">
      <c r="A6569" t="e">
        <f>- Freguesia: Bouçoais</f>
        <v>#NAME?</v>
      </c>
    </row>
    <row r="6570" spans="1:1" x14ac:dyDescent="0.25">
      <c r="A6570" t="e">
        <f>- Concelho: Valpaços</f>
        <v>#NAME?</v>
      </c>
    </row>
    <row r="6571" spans="1:1" x14ac:dyDescent="0.25">
      <c r="A6571" t="e">
        <f>- Distrito: Vila Real</f>
        <v>#NAME?</v>
      </c>
    </row>
    <row r="6572" spans="1:1" x14ac:dyDescent="0.25">
      <c r="A6572" t="s">
        <v>2082</v>
      </c>
    </row>
    <row r="6573" spans="1:1" x14ac:dyDescent="0.25">
      <c r="A6573" t="s">
        <v>2083</v>
      </c>
    </row>
    <row r="6574" spans="1:1" x14ac:dyDescent="0.25">
      <c r="A6574" t="s">
        <v>125</v>
      </c>
    </row>
    <row r="6575" spans="1:1" x14ac:dyDescent="0.25">
      <c r="A6575" t="s">
        <v>221</v>
      </c>
    </row>
    <row r="6576" spans="1:1" x14ac:dyDescent="0.25">
      <c r="A6576" t="s">
        <v>85</v>
      </c>
    </row>
    <row r="6577" spans="1:1" x14ac:dyDescent="0.25">
      <c r="A6577" t="s">
        <v>2069</v>
      </c>
    </row>
    <row r="6578" spans="1:1" x14ac:dyDescent="0.25">
      <c r="A6578" t="s">
        <v>66</v>
      </c>
    </row>
    <row r="6579" spans="1:1" x14ac:dyDescent="0.25">
      <c r="A6579" t="s">
        <v>46</v>
      </c>
    </row>
    <row r="6580" spans="1:1" x14ac:dyDescent="0.25">
      <c r="A6580" t="s">
        <v>47</v>
      </c>
    </row>
    <row r="6581" spans="1:1" x14ac:dyDescent="0.25">
      <c r="A6581" t="s">
        <v>793</v>
      </c>
    </row>
    <row r="6582" spans="1:1" x14ac:dyDescent="0.25">
      <c r="A6582" t="s">
        <v>2084</v>
      </c>
    </row>
    <row r="6583" spans="1:1" x14ac:dyDescent="0.25">
      <c r="A6583" t="s">
        <v>2085</v>
      </c>
    </row>
    <row r="6584" spans="1:1" x14ac:dyDescent="0.25">
      <c r="A6584" t="s">
        <v>2086</v>
      </c>
    </row>
    <row r="6585" spans="1:1" x14ac:dyDescent="0.25">
      <c r="A6585" t="s">
        <v>17</v>
      </c>
    </row>
    <row r="6586" spans="1:1" x14ac:dyDescent="0.25">
      <c r="A6586" t="s">
        <v>116</v>
      </c>
    </row>
    <row r="6587" spans="1:1" x14ac:dyDescent="0.25">
      <c r="A6587" t="e">
        <f>- Freguesia: Carvalho</f>
        <v>#NAME?</v>
      </c>
    </row>
    <row r="6588" spans="1:1" x14ac:dyDescent="0.25">
      <c r="A6588" t="e">
        <f>- Concelho: Celorico de Basto</f>
        <v>#NAME?</v>
      </c>
    </row>
    <row r="6589" spans="1:1" x14ac:dyDescent="0.25">
      <c r="A6589" t="e">
        <f>- Distrito: Braga</f>
        <v>#NAME?</v>
      </c>
    </row>
    <row r="6590" spans="1:1" x14ac:dyDescent="0.25">
      <c r="A6590" t="s">
        <v>2087</v>
      </c>
    </row>
    <row r="6591" spans="1:1" x14ac:dyDescent="0.25">
      <c r="A6591" t="s">
        <v>2088</v>
      </c>
    </row>
    <row r="6592" spans="1:1" x14ac:dyDescent="0.25">
      <c r="A6592" t="s">
        <v>406</v>
      </c>
    </row>
    <row r="6593" spans="1:1" x14ac:dyDescent="0.25">
      <c r="A6593" t="s">
        <v>112</v>
      </c>
    </row>
    <row r="6594" spans="1:1" x14ac:dyDescent="0.25">
      <c r="A6594" t="s">
        <v>73</v>
      </c>
    </row>
    <row r="6595" spans="1:1" x14ac:dyDescent="0.25">
      <c r="A6595" t="s">
        <v>2069</v>
      </c>
    </row>
    <row r="6596" spans="1:1" x14ac:dyDescent="0.25">
      <c r="A6596" t="s">
        <v>66</v>
      </c>
    </row>
    <row r="6597" spans="1:1" x14ac:dyDescent="0.25">
      <c r="A6597" t="s">
        <v>113</v>
      </c>
    </row>
    <row r="6598" spans="1:1" x14ac:dyDescent="0.25">
      <c r="A6598" t="s">
        <v>47</v>
      </c>
    </row>
    <row r="6599" spans="1:1" x14ac:dyDescent="0.25">
      <c r="A6599" t="s">
        <v>2089</v>
      </c>
    </row>
    <row r="6600" spans="1:1" x14ac:dyDescent="0.25">
      <c r="A6600" t="s">
        <v>2090</v>
      </c>
    </row>
    <row r="6601" spans="1:1" x14ac:dyDescent="0.25">
      <c r="A6601" t="s">
        <v>2091</v>
      </c>
    </row>
    <row r="6602" spans="1:1" x14ac:dyDescent="0.25">
      <c r="A6602" t="s">
        <v>69</v>
      </c>
    </row>
    <row r="6603" spans="1:1" x14ac:dyDescent="0.25">
      <c r="A6603" t="s">
        <v>17</v>
      </c>
    </row>
    <row r="6604" spans="1:1" x14ac:dyDescent="0.25">
      <c r="A6604" t="s">
        <v>116</v>
      </c>
    </row>
    <row r="6605" spans="1:1" x14ac:dyDescent="0.25">
      <c r="A6605" t="e">
        <f>- Freguesia: Pinheiro</f>
        <v>#NAME?</v>
      </c>
    </row>
    <row r="6606" spans="1:1" x14ac:dyDescent="0.25">
      <c r="A6606" t="e">
        <f>- Concelho: Penafiel</f>
        <v>#NAME?</v>
      </c>
    </row>
    <row r="6607" spans="1:1" x14ac:dyDescent="0.25">
      <c r="A6607" t="e">
        <f>- Distrito: Porto</f>
        <v>#NAME?</v>
      </c>
    </row>
    <row r="6608" spans="1:1" x14ac:dyDescent="0.25">
      <c r="A6608" t="s">
        <v>2092</v>
      </c>
    </row>
    <row r="6609" spans="1:1" x14ac:dyDescent="0.25">
      <c r="A6609" t="s">
        <v>2093</v>
      </c>
    </row>
    <row r="6610" spans="1:1" x14ac:dyDescent="0.25">
      <c r="A6610" t="s">
        <v>2094</v>
      </c>
    </row>
    <row r="6611" spans="1:1" x14ac:dyDescent="0.25">
      <c r="A6611" t="s">
        <v>42</v>
      </c>
    </row>
    <row r="6612" spans="1:1" x14ac:dyDescent="0.25">
      <c r="A6612" t="s">
        <v>73</v>
      </c>
    </row>
    <row r="6613" spans="1:1" x14ac:dyDescent="0.25">
      <c r="A6613" t="s">
        <v>2069</v>
      </c>
    </row>
    <row r="6614" spans="1:1" x14ac:dyDescent="0.25">
      <c r="A6614" t="s">
        <v>243</v>
      </c>
    </row>
    <row r="6615" spans="1:1" x14ac:dyDescent="0.25">
      <c r="A6615" t="s">
        <v>167</v>
      </c>
    </row>
    <row r="6616" spans="1:1" x14ac:dyDescent="0.25">
      <c r="A6616" t="s">
        <v>47</v>
      </c>
    </row>
    <row r="6617" spans="1:1" x14ac:dyDescent="0.25">
      <c r="A6617" t="s">
        <v>2095</v>
      </c>
    </row>
    <row r="6618" spans="1:1" x14ac:dyDescent="0.25">
      <c r="A6618" t="s">
        <v>2096</v>
      </c>
    </row>
    <row r="6619" spans="1:1" x14ac:dyDescent="0.25">
      <c r="A6619" t="s">
        <v>2097</v>
      </c>
    </row>
    <row r="6620" spans="1:1" x14ac:dyDescent="0.25">
      <c r="A6620" t="s">
        <v>69</v>
      </c>
    </row>
    <row r="6621" spans="1:1" x14ac:dyDescent="0.25">
      <c r="A6621" t="s">
        <v>17</v>
      </c>
    </row>
    <row r="6622" spans="1:1" x14ac:dyDescent="0.25">
      <c r="A6622" t="s">
        <v>116</v>
      </c>
    </row>
    <row r="6623" spans="1:1" x14ac:dyDescent="0.25">
      <c r="A6623" t="e">
        <f>- Freguesia: Duas Igrejas</f>
        <v>#NAME?</v>
      </c>
    </row>
    <row r="6624" spans="1:1" x14ac:dyDescent="0.25">
      <c r="A6624" t="e">
        <f>- Concelho: Penafiel</f>
        <v>#NAME?</v>
      </c>
    </row>
    <row r="6625" spans="1:1" x14ac:dyDescent="0.25">
      <c r="A6625" t="e">
        <f>- Distrito: Porto</f>
        <v>#NAME?</v>
      </c>
    </row>
    <row r="6626" spans="1:1" x14ac:dyDescent="0.25">
      <c r="A6626" t="s">
        <v>2098</v>
      </c>
    </row>
    <row r="6627" spans="1:1" x14ac:dyDescent="0.25">
      <c r="A6627" t="s">
        <v>2099</v>
      </c>
    </row>
    <row r="6628" spans="1:1" x14ac:dyDescent="0.25">
      <c r="A6628" t="s">
        <v>749</v>
      </c>
    </row>
    <row r="6629" spans="1:1" x14ac:dyDescent="0.25">
      <c r="A6629" t="s">
        <v>55</v>
      </c>
    </row>
    <row r="6630" spans="1:1" x14ac:dyDescent="0.25">
      <c r="A6630" t="s">
        <v>73</v>
      </c>
    </row>
    <row r="6631" spans="1:1" x14ac:dyDescent="0.25">
      <c r="A6631" t="s">
        <v>2069</v>
      </c>
    </row>
    <row r="6632" spans="1:1" x14ac:dyDescent="0.25">
      <c r="A6632" t="s">
        <v>243</v>
      </c>
    </row>
    <row r="6633" spans="1:1" x14ac:dyDescent="0.25">
      <c r="A6633" t="s">
        <v>167</v>
      </c>
    </row>
    <row r="6634" spans="1:1" x14ac:dyDescent="0.25">
      <c r="A6634" t="s">
        <v>47</v>
      </c>
    </row>
    <row r="6635" spans="1:1" x14ac:dyDescent="0.25">
      <c r="A6635" t="s">
        <v>1508</v>
      </c>
    </row>
    <row r="6636" spans="1:1" x14ac:dyDescent="0.25">
      <c r="A6636" t="s">
        <v>2100</v>
      </c>
    </row>
    <row r="6637" spans="1:1" x14ac:dyDescent="0.25">
      <c r="A6637" t="s">
        <v>2101</v>
      </c>
    </row>
    <row r="6638" spans="1:1" x14ac:dyDescent="0.25">
      <c r="A6638" t="s">
        <v>2102</v>
      </c>
    </row>
    <row r="6639" spans="1:1" x14ac:dyDescent="0.25">
      <c r="A6639" t="s">
        <v>17</v>
      </c>
    </row>
    <row r="6640" spans="1:1" x14ac:dyDescent="0.25">
      <c r="A6640" t="s">
        <v>116</v>
      </c>
    </row>
    <row r="6641" spans="1:1" x14ac:dyDescent="0.25">
      <c r="A6641" t="e">
        <f>- Freguesia: Urrós</f>
        <v>#NAME?</v>
      </c>
    </row>
    <row r="6642" spans="1:1" x14ac:dyDescent="0.25">
      <c r="A6642" t="e">
        <f>- Concelho: Mogadouro</f>
        <v>#NAME?</v>
      </c>
    </row>
    <row r="6643" spans="1:1" x14ac:dyDescent="0.25">
      <c r="A6643" t="e">
        <f>- Distrito: Bragança</f>
        <v>#NAME?</v>
      </c>
    </row>
    <row r="6644" spans="1:1" x14ac:dyDescent="0.25">
      <c r="A6644" t="s">
        <v>2103</v>
      </c>
    </row>
    <row r="6645" spans="1:1" x14ac:dyDescent="0.25">
      <c r="A6645" t="s">
        <v>2104</v>
      </c>
    </row>
    <row r="6646" spans="1:1" x14ac:dyDescent="0.25">
      <c r="A6646" t="s">
        <v>446</v>
      </c>
    </row>
    <row r="6647" spans="1:1" x14ac:dyDescent="0.25">
      <c r="A6647" t="s">
        <v>216</v>
      </c>
    </row>
    <row r="6648" spans="1:1" x14ac:dyDescent="0.25">
      <c r="A6648" t="s">
        <v>217</v>
      </c>
    </row>
    <row r="6649" spans="1:1" x14ac:dyDescent="0.25">
      <c r="A6649" t="s">
        <v>2069</v>
      </c>
    </row>
    <row r="6650" spans="1:1" x14ac:dyDescent="0.25">
      <c r="A6650" t="s">
        <v>243</v>
      </c>
    </row>
    <row r="6651" spans="1:1" x14ac:dyDescent="0.25">
      <c r="A6651" t="s">
        <v>167</v>
      </c>
    </row>
    <row r="6652" spans="1:1" x14ac:dyDescent="0.25">
      <c r="A6652" t="s">
        <v>47</v>
      </c>
    </row>
    <row r="6653" spans="1:1" x14ac:dyDescent="0.25">
      <c r="A6653" t="s">
        <v>2105</v>
      </c>
    </row>
    <row r="6654" spans="1:1" x14ac:dyDescent="0.25">
      <c r="A6654" t="s">
        <v>2106</v>
      </c>
    </row>
    <row r="6655" spans="1:1" x14ac:dyDescent="0.25">
      <c r="A6655" t="s">
        <v>2107</v>
      </c>
    </row>
    <row r="6656" spans="1:1" x14ac:dyDescent="0.25">
      <c r="A6656" t="s">
        <v>2108</v>
      </c>
    </row>
    <row r="6657" spans="1:1" x14ac:dyDescent="0.25">
      <c r="A6657" t="s">
        <v>17</v>
      </c>
    </row>
    <row r="6658" spans="1:1" x14ac:dyDescent="0.25">
      <c r="A6658" t="s">
        <v>116</v>
      </c>
    </row>
    <row r="6659" spans="1:1" x14ac:dyDescent="0.25">
      <c r="A6659" t="e">
        <f>- Freguesia: Vilarinho dos Galegos</f>
        <v>#NAME?</v>
      </c>
    </row>
    <row r="6660" spans="1:1" x14ac:dyDescent="0.25">
      <c r="A6660" t="e">
        <f>- Concelho: Mogadouro</f>
        <v>#NAME?</v>
      </c>
    </row>
    <row r="6661" spans="1:1" x14ac:dyDescent="0.25">
      <c r="A6661" t="e">
        <f>- Distrito: Bragança</f>
        <v>#NAME?</v>
      </c>
    </row>
    <row r="6662" spans="1:1" x14ac:dyDescent="0.25">
      <c r="A6662" t="s">
        <v>2109</v>
      </c>
    </row>
    <row r="6663" spans="1:1" x14ac:dyDescent="0.25">
      <c r="A6663" t="s">
        <v>2110</v>
      </c>
    </row>
    <row r="6664" spans="1:1" x14ac:dyDescent="0.25">
      <c r="A6664" t="s">
        <v>1205</v>
      </c>
    </row>
    <row r="6665" spans="1:1" x14ac:dyDescent="0.25">
      <c r="A6665" t="s">
        <v>42</v>
      </c>
    </row>
    <row r="6666" spans="1:1" x14ac:dyDescent="0.25">
      <c r="A6666" t="s">
        <v>43</v>
      </c>
    </row>
    <row r="6667" spans="1:1" x14ac:dyDescent="0.25">
      <c r="A6667" t="s">
        <v>2069</v>
      </c>
    </row>
    <row r="6668" spans="1:1" x14ac:dyDescent="0.25">
      <c r="A6668" t="s">
        <v>243</v>
      </c>
    </row>
    <row r="6669" spans="1:1" x14ac:dyDescent="0.25">
      <c r="A6669" t="s">
        <v>167</v>
      </c>
    </row>
    <row r="6670" spans="1:1" x14ac:dyDescent="0.25">
      <c r="A6670" t="s">
        <v>93</v>
      </c>
    </row>
    <row r="6671" spans="1:1" x14ac:dyDescent="0.25">
      <c r="A6671" t="s">
        <v>2111</v>
      </c>
    </row>
    <row r="6672" spans="1:1" x14ac:dyDescent="0.25">
      <c r="A6672" t="s">
        <v>2112</v>
      </c>
    </row>
    <row r="6673" spans="1:1" x14ac:dyDescent="0.25">
      <c r="A6673" t="s">
        <v>2113</v>
      </c>
    </row>
    <row r="6674" spans="1:1" x14ac:dyDescent="0.25">
      <c r="A6674" t="s">
        <v>2114</v>
      </c>
    </row>
    <row r="6675" spans="1:1" x14ac:dyDescent="0.25">
      <c r="A6675" t="s">
        <v>17</v>
      </c>
    </row>
    <row r="6676" spans="1:1" x14ac:dyDescent="0.25">
      <c r="A6676" t="s">
        <v>116</v>
      </c>
    </row>
    <row r="6677" spans="1:1" x14ac:dyDescent="0.25">
      <c r="A6677" t="e">
        <f>- Freguesia: Urrós</f>
        <v>#NAME?</v>
      </c>
    </row>
    <row r="6678" spans="1:1" x14ac:dyDescent="0.25">
      <c r="A6678" t="e">
        <f>- Concelho: Mogadouro</f>
        <v>#NAME?</v>
      </c>
    </row>
    <row r="6679" spans="1:1" x14ac:dyDescent="0.25">
      <c r="A6679" t="e">
        <f>- Distrito: Bragança</f>
        <v>#NAME?</v>
      </c>
    </row>
    <row r="6680" spans="1:1" x14ac:dyDescent="0.25">
      <c r="A6680" t="s">
        <v>2115</v>
      </c>
    </row>
    <row r="6681" spans="1:1" x14ac:dyDescent="0.25">
      <c r="A6681" t="s">
        <v>2116</v>
      </c>
    </row>
    <row r="6682" spans="1:1" x14ac:dyDescent="0.25">
      <c r="A6682" t="s">
        <v>500</v>
      </c>
    </row>
    <row r="6683" spans="1:1" x14ac:dyDescent="0.25">
      <c r="A6683" t="s">
        <v>55</v>
      </c>
    </row>
    <row r="6684" spans="1:1" x14ac:dyDescent="0.25">
      <c r="A6684" t="s">
        <v>56</v>
      </c>
    </row>
    <row r="6685" spans="1:1" x14ac:dyDescent="0.25">
      <c r="A6685" t="s">
        <v>2069</v>
      </c>
    </row>
    <row r="6686" spans="1:1" x14ac:dyDescent="0.25">
      <c r="A6686" t="s">
        <v>57</v>
      </c>
    </row>
    <row r="6687" spans="1:1" x14ac:dyDescent="0.25">
      <c r="A6687" t="s">
        <v>113</v>
      </c>
    </row>
    <row r="6688" spans="1:1" x14ac:dyDescent="0.25">
      <c r="A6688" t="s">
        <v>47</v>
      </c>
    </row>
    <row r="6689" spans="1:1" x14ac:dyDescent="0.25">
      <c r="A6689" t="s">
        <v>2117</v>
      </c>
    </row>
    <row r="6690" spans="1:1" x14ac:dyDescent="0.25">
      <c r="A6690" t="s">
        <v>2118</v>
      </c>
    </row>
    <row r="6691" spans="1:1" x14ac:dyDescent="0.25">
      <c r="A6691" t="s">
        <v>2119</v>
      </c>
    </row>
    <row r="6692" spans="1:1" x14ac:dyDescent="0.25">
      <c r="A6692" t="s">
        <v>2120</v>
      </c>
    </row>
    <row r="6693" spans="1:1" x14ac:dyDescent="0.25">
      <c r="A6693" t="s">
        <v>17</v>
      </c>
    </row>
    <row r="6694" spans="1:1" x14ac:dyDescent="0.25">
      <c r="A6694" t="s">
        <v>116</v>
      </c>
    </row>
    <row r="6695" spans="1:1" x14ac:dyDescent="0.25">
      <c r="A6695" t="e">
        <f>- Freguesia: Mós</f>
        <v>#NAME?</v>
      </c>
    </row>
    <row r="6696" spans="1:1" x14ac:dyDescent="0.25">
      <c r="A6696" t="e">
        <f>- Concelho: Torre de Moncorvo</f>
        <v>#NAME?</v>
      </c>
    </row>
    <row r="6697" spans="1:1" x14ac:dyDescent="0.25">
      <c r="A6697" t="e">
        <f>- Distrito: Bragança</f>
        <v>#NAME?</v>
      </c>
    </row>
    <row r="6698" spans="1:1" x14ac:dyDescent="0.25">
      <c r="A6698" t="s">
        <v>2121</v>
      </c>
    </row>
    <row r="6699" spans="1:1" x14ac:dyDescent="0.25">
      <c r="A6699" t="s">
        <v>2122</v>
      </c>
    </row>
    <row r="6700" spans="1:1" x14ac:dyDescent="0.25">
      <c r="A6700" t="s">
        <v>2123</v>
      </c>
    </row>
    <row r="6701" spans="1:1" x14ac:dyDescent="0.25">
      <c r="A6701" t="s">
        <v>2124</v>
      </c>
    </row>
    <row r="6702" spans="1:1" x14ac:dyDescent="0.25">
      <c r="A6702" t="s">
        <v>448</v>
      </c>
    </row>
    <row r="6703" spans="1:1" x14ac:dyDescent="0.25">
      <c r="A6703" t="s">
        <v>2069</v>
      </c>
    </row>
    <row r="6704" spans="1:1" x14ac:dyDescent="0.25">
      <c r="A6704" t="s">
        <v>243</v>
      </c>
    </row>
    <row r="6705" spans="1:1" x14ac:dyDescent="0.25">
      <c r="A6705" t="s">
        <v>167</v>
      </c>
    </row>
    <row r="6706" spans="1:1" x14ac:dyDescent="0.25">
      <c r="A6706" t="s">
        <v>93</v>
      </c>
    </row>
    <row r="6707" spans="1:1" x14ac:dyDescent="0.25">
      <c r="A6707" t="s">
        <v>2125</v>
      </c>
    </row>
    <row r="6708" spans="1:1" x14ac:dyDescent="0.25">
      <c r="A6708" t="s">
        <v>2126</v>
      </c>
    </row>
    <row r="6709" spans="1:1" x14ac:dyDescent="0.25">
      <c r="A6709" t="s">
        <v>2127</v>
      </c>
    </row>
    <row r="6710" spans="1:1" x14ac:dyDescent="0.25">
      <c r="A6710" t="s">
        <v>2128</v>
      </c>
    </row>
    <row r="6711" spans="1:1" x14ac:dyDescent="0.25">
      <c r="A6711" t="s">
        <v>17</v>
      </c>
    </row>
    <row r="6712" spans="1:1" x14ac:dyDescent="0.25">
      <c r="A6712" t="e">
        <f>- Lugar: Quinta de Crestelos</f>
        <v>#NAME?</v>
      </c>
    </row>
    <row r="6713" spans="1:1" x14ac:dyDescent="0.25">
      <c r="A6713" t="e">
        <f>- Freguesia: Meirinhos</f>
        <v>#NAME?</v>
      </c>
    </row>
    <row r="6714" spans="1:1" x14ac:dyDescent="0.25">
      <c r="A6714" t="e">
        <f>- Concelho: Mogadouro</f>
        <v>#NAME?</v>
      </c>
    </row>
    <row r="6715" spans="1:1" x14ac:dyDescent="0.25">
      <c r="A6715" t="e">
        <f>- Distrito: Bragança</f>
        <v>#NAME?</v>
      </c>
    </row>
    <row r="6716" spans="1:1" x14ac:dyDescent="0.25">
      <c r="A6716" t="s">
        <v>2129</v>
      </c>
    </row>
    <row r="6717" spans="1:1" x14ac:dyDescent="0.25">
      <c r="A6717" t="s">
        <v>2130</v>
      </c>
    </row>
    <row r="6718" spans="1:1" x14ac:dyDescent="0.25">
      <c r="A6718" t="s">
        <v>1199</v>
      </c>
    </row>
    <row r="6719" spans="1:1" x14ac:dyDescent="0.25">
      <c r="A6719" t="s">
        <v>1730</v>
      </c>
    </row>
    <row r="6720" spans="1:1" x14ac:dyDescent="0.25">
      <c r="A6720" t="s">
        <v>1731</v>
      </c>
    </row>
    <row r="6721" spans="1:1" x14ac:dyDescent="0.25">
      <c r="A6721" t="s">
        <v>2069</v>
      </c>
    </row>
    <row r="6722" spans="1:1" x14ac:dyDescent="0.25">
      <c r="A6722" t="s">
        <v>222</v>
      </c>
    </row>
    <row r="6723" spans="1:1" x14ac:dyDescent="0.25">
      <c r="A6723" t="s">
        <v>46</v>
      </c>
    </row>
    <row r="6724" spans="1:1" x14ac:dyDescent="0.25">
      <c r="A6724" t="s">
        <v>93</v>
      </c>
    </row>
    <row r="6725" spans="1:1" x14ac:dyDescent="0.25">
      <c r="A6725" t="s">
        <v>2131</v>
      </c>
    </row>
    <row r="6726" spans="1:1" x14ac:dyDescent="0.25">
      <c r="A6726" t="s">
        <v>2132</v>
      </c>
    </row>
    <row r="6727" spans="1:1" x14ac:dyDescent="0.25">
      <c r="A6727" t="s">
        <v>2133</v>
      </c>
    </row>
    <row r="6728" spans="1:1" x14ac:dyDescent="0.25">
      <c r="A6728" t="s">
        <v>2134</v>
      </c>
    </row>
    <row r="6729" spans="1:1" x14ac:dyDescent="0.25">
      <c r="A6729" t="s">
        <v>17</v>
      </c>
    </row>
    <row r="6730" spans="1:1" x14ac:dyDescent="0.25">
      <c r="A6730" t="e">
        <f>- Lugar: Poula dos Mouros</f>
        <v>#NAME?</v>
      </c>
    </row>
    <row r="6731" spans="1:1" x14ac:dyDescent="0.25">
      <c r="A6731" t="e">
        <f>- Freguesia: Vilar Seco da Lomba</f>
        <v>#NAME?</v>
      </c>
    </row>
    <row r="6732" spans="1:1" x14ac:dyDescent="0.25">
      <c r="A6732" t="e">
        <f>- Concelho: Vinhais</f>
        <v>#NAME?</v>
      </c>
    </row>
    <row r="6733" spans="1:1" x14ac:dyDescent="0.25">
      <c r="A6733" t="e">
        <f>- Distrito: Bragança</f>
        <v>#NAME?</v>
      </c>
    </row>
    <row r="6734" spans="1:1" x14ac:dyDescent="0.25">
      <c r="A6734" t="s">
        <v>2135</v>
      </c>
    </row>
    <row r="6735" spans="1:1" x14ac:dyDescent="0.25">
      <c r="A6735" t="s">
        <v>2136</v>
      </c>
    </row>
    <row r="6736" spans="1:1" x14ac:dyDescent="0.25">
      <c r="A6736" t="s">
        <v>593</v>
      </c>
    </row>
    <row r="6737" spans="1:1" x14ac:dyDescent="0.25">
      <c r="A6737" t="s">
        <v>382</v>
      </c>
    </row>
    <row r="6738" spans="1:1" x14ac:dyDescent="0.25">
      <c r="A6738" t="s">
        <v>494</v>
      </c>
    </row>
    <row r="6739" spans="1:1" x14ac:dyDescent="0.25">
      <c r="A6739" t="s">
        <v>2069</v>
      </c>
    </row>
    <row r="6740" spans="1:1" x14ac:dyDescent="0.25">
      <c r="A6740" t="s">
        <v>384</v>
      </c>
    </row>
    <row r="6741" spans="1:1" x14ac:dyDescent="0.25">
      <c r="A6741" t="s">
        <v>46</v>
      </c>
    </row>
    <row r="6742" spans="1:1" x14ac:dyDescent="0.25">
      <c r="A6742" t="s">
        <v>93</v>
      </c>
    </row>
    <row r="6743" spans="1:1" x14ac:dyDescent="0.25">
      <c r="A6743" t="s">
        <v>2137</v>
      </c>
    </row>
    <row r="6744" spans="1:1" x14ac:dyDescent="0.25">
      <c r="A6744" t="s">
        <v>2138</v>
      </c>
    </row>
    <row r="6745" spans="1:1" x14ac:dyDescent="0.25">
      <c r="A6745" t="s">
        <v>2139</v>
      </c>
    </row>
    <row r="6746" spans="1:1" x14ac:dyDescent="0.25">
      <c r="A6746" t="s">
        <v>2140</v>
      </c>
    </row>
    <row r="6747" spans="1:1" x14ac:dyDescent="0.25">
      <c r="A6747" t="s">
        <v>17</v>
      </c>
    </row>
    <row r="6748" spans="1:1" x14ac:dyDescent="0.25">
      <c r="A6748" t="e">
        <f>- Lugar: São Cláudio</f>
        <v>#NAME?</v>
      </c>
    </row>
    <row r="6749" spans="1:1" x14ac:dyDescent="0.25">
      <c r="A6749" t="e">
        <f>- Freguesia: Gostei</f>
        <v>#NAME?</v>
      </c>
    </row>
    <row r="6750" spans="1:1" x14ac:dyDescent="0.25">
      <c r="A6750" t="e">
        <f>- Concelho: Bragança</f>
        <v>#NAME?</v>
      </c>
    </row>
    <row r="6751" spans="1:1" x14ac:dyDescent="0.25">
      <c r="A6751" t="e">
        <f>- Distrito: Bragança</f>
        <v>#NAME?</v>
      </c>
    </row>
    <row r="6752" spans="1:1" x14ac:dyDescent="0.25">
      <c r="A6752" t="s">
        <v>2141</v>
      </c>
    </row>
    <row r="6753" spans="1:1" x14ac:dyDescent="0.25">
      <c r="A6753" t="s">
        <v>2142</v>
      </c>
    </row>
    <row r="6754" spans="1:1" x14ac:dyDescent="0.25">
      <c r="A6754" t="s">
        <v>119</v>
      </c>
    </row>
    <row r="6755" spans="1:1" x14ac:dyDescent="0.25">
      <c r="A6755" t="s">
        <v>112</v>
      </c>
    </row>
    <row r="6756" spans="1:1" x14ac:dyDescent="0.25">
      <c r="A6756" t="s">
        <v>120</v>
      </c>
    </row>
    <row r="6757" spans="1:1" x14ac:dyDescent="0.25">
      <c r="A6757" t="s">
        <v>2069</v>
      </c>
    </row>
    <row r="6758" spans="1:1" x14ac:dyDescent="0.25">
      <c r="A6758" t="s">
        <v>66</v>
      </c>
    </row>
    <row r="6759" spans="1:1" x14ac:dyDescent="0.25">
      <c r="A6759" t="s">
        <v>167</v>
      </c>
    </row>
    <row r="6760" spans="1:1" x14ac:dyDescent="0.25">
      <c r="A6760" t="s">
        <v>235</v>
      </c>
    </row>
    <row r="6761" spans="1:1" x14ac:dyDescent="0.25">
      <c r="A6761" t="s">
        <v>2143</v>
      </c>
    </row>
    <row r="6762" spans="1:1" x14ac:dyDescent="0.25">
      <c r="A6762" t="s">
        <v>2144</v>
      </c>
    </row>
    <row r="6763" spans="1:1" x14ac:dyDescent="0.25">
      <c r="A6763" t="s">
        <v>2145</v>
      </c>
    </row>
    <row r="6764" spans="1:1" x14ac:dyDescent="0.25">
      <c r="A6764" t="s">
        <v>2146</v>
      </c>
    </row>
    <row r="6765" spans="1:1" x14ac:dyDescent="0.25">
      <c r="A6765" t="s">
        <v>17</v>
      </c>
    </row>
    <row r="6766" spans="1:1" x14ac:dyDescent="0.25">
      <c r="A6766" t="s">
        <v>116</v>
      </c>
    </row>
    <row r="6767" spans="1:1" x14ac:dyDescent="0.25">
      <c r="A6767" t="e">
        <f>- Freguesia: Santa Maria (Bragança)</f>
        <v>#NAME?</v>
      </c>
    </row>
    <row r="6768" spans="1:1" x14ac:dyDescent="0.25">
      <c r="A6768" t="e">
        <f>- Concelho: Bragança</f>
        <v>#NAME?</v>
      </c>
    </row>
    <row r="6769" spans="1:1" x14ac:dyDescent="0.25">
      <c r="A6769" t="e">
        <f>- Distrito: Bragança</f>
        <v>#NAME?</v>
      </c>
    </row>
    <row r="6770" spans="1:1" x14ac:dyDescent="0.25">
      <c r="A6770" t="s">
        <v>2147</v>
      </c>
    </row>
    <row r="6771" spans="1:1" x14ac:dyDescent="0.25">
      <c r="A6771" t="s">
        <v>2148</v>
      </c>
    </row>
    <row r="6772" spans="1:1" x14ac:dyDescent="0.25">
      <c r="A6772" t="s">
        <v>1770</v>
      </c>
    </row>
    <row r="6773" spans="1:1" x14ac:dyDescent="0.25">
      <c r="A6773" t="s">
        <v>42</v>
      </c>
    </row>
    <row r="6774" spans="1:1" x14ac:dyDescent="0.25">
      <c r="A6774" t="s">
        <v>43</v>
      </c>
    </row>
    <row r="6775" spans="1:1" x14ac:dyDescent="0.25">
      <c r="A6775" t="s">
        <v>2069</v>
      </c>
    </row>
    <row r="6776" spans="1:1" x14ac:dyDescent="0.25">
      <c r="A6776" t="s">
        <v>243</v>
      </c>
    </row>
    <row r="6777" spans="1:1" x14ac:dyDescent="0.25">
      <c r="A6777" t="s">
        <v>167</v>
      </c>
    </row>
    <row r="6778" spans="1:1" x14ac:dyDescent="0.25">
      <c r="A6778" t="s">
        <v>93</v>
      </c>
    </row>
    <row r="6779" spans="1:1" x14ac:dyDescent="0.25">
      <c r="A6779" t="s">
        <v>2149</v>
      </c>
    </row>
    <row r="6780" spans="1:1" x14ac:dyDescent="0.25">
      <c r="A6780" t="s">
        <v>2150</v>
      </c>
    </row>
    <row r="6781" spans="1:1" x14ac:dyDescent="0.25">
      <c r="A6781" t="s">
        <v>2151</v>
      </c>
    </row>
    <row r="6782" spans="1:1" x14ac:dyDescent="0.25">
      <c r="A6782" t="s">
        <v>69</v>
      </c>
    </row>
    <row r="6783" spans="1:1" x14ac:dyDescent="0.25">
      <c r="A6783" t="s">
        <v>17</v>
      </c>
    </row>
    <row r="6784" spans="1:1" x14ac:dyDescent="0.25">
      <c r="A6784" t="s">
        <v>116</v>
      </c>
    </row>
    <row r="6785" spans="1:1" x14ac:dyDescent="0.25">
      <c r="A6785" t="e">
        <f>- Freguesia: Santa Maria (Bragança)</f>
        <v>#NAME?</v>
      </c>
    </row>
    <row r="6786" spans="1:1" x14ac:dyDescent="0.25">
      <c r="A6786" t="e">
        <f>- Concelho: Bragança</f>
        <v>#NAME?</v>
      </c>
    </row>
    <row r="6787" spans="1:1" x14ac:dyDescent="0.25">
      <c r="A6787" t="e">
        <f>- Distrito: Bragança</f>
        <v>#NAME?</v>
      </c>
    </row>
    <row r="6788" spans="1:1" x14ac:dyDescent="0.25">
      <c r="A6788" t="s">
        <v>2152</v>
      </c>
    </row>
    <row r="6789" spans="1:1" x14ac:dyDescent="0.25">
      <c r="A6789" t="s">
        <v>2153</v>
      </c>
    </row>
    <row r="6790" spans="1:1" x14ac:dyDescent="0.25">
      <c r="A6790" t="s">
        <v>173</v>
      </c>
    </row>
    <row r="6791" spans="1:1" x14ac:dyDescent="0.25">
      <c r="A6791" t="s">
        <v>221</v>
      </c>
    </row>
    <row r="6792" spans="1:1" x14ac:dyDescent="0.25">
      <c r="A6792" t="s">
        <v>56</v>
      </c>
    </row>
    <row r="6793" spans="1:1" x14ac:dyDescent="0.25">
      <c r="A6793" t="s">
        <v>2069</v>
      </c>
    </row>
    <row r="6794" spans="1:1" x14ac:dyDescent="0.25">
      <c r="A6794" t="s">
        <v>243</v>
      </c>
    </row>
    <row r="6795" spans="1:1" x14ac:dyDescent="0.25">
      <c r="A6795" t="s">
        <v>167</v>
      </c>
    </row>
    <row r="6796" spans="1:1" x14ac:dyDescent="0.25">
      <c r="A6796" t="s">
        <v>93</v>
      </c>
    </row>
    <row r="6797" spans="1:1" x14ac:dyDescent="0.25">
      <c r="A6797" t="s">
        <v>2154</v>
      </c>
    </row>
    <row r="6798" spans="1:1" x14ac:dyDescent="0.25">
      <c r="A6798" t="s">
        <v>2155</v>
      </c>
    </row>
    <row r="6799" spans="1:1" x14ac:dyDescent="0.25">
      <c r="A6799" t="s">
        <v>2156</v>
      </c>
    </row>
    <row r="6800" spans="1:1" x14ac:dyDescent="0.25">
      <c r="A6800" t="s">
        <v>69</v>
      </c>
    </row>
    <row r="6801" spans="1:1" x14ac:dyDescent="0.25">
      <c r="A6801" t="s">
        <v>17</v>
      </c>
    </row>
    <row r="6802" spans="1:1" x14ac:dyDescent="0.25">
      <c r="A6802" t="s">
        <v>116</v>
      </c>
    </row>
    <row r="6803" spans="1:1" x14ac:dyDescent="0.25">
      <c r="A6803" t="e">
        <f>- Freguesia: Santa Maria (Bragança)</f>
        <v>#NAME?</v>
      </c>
    </row>
    <row r="6804" spans="1:1" x14ac:dyDescent="0.25">
      <c r="A6804" t="e">
        <f>- Concelho: Bragança</f>
        <v>#NAME?</v>
      </c>
    </row>
    <row r="6805" spans="1:1" x14ac:dyDescent="0.25">
      <c r="A6805" t="e">
        <f>- Distrito: Bragança</f>
        <v>#NAME?</v>
      </c>
    </row>
    <row r="6806" spans="1:1" x14ac:dyDescent="0.25">
      <c r="A6806" t="s">
        <v>2157</v>
      </c>
    </row>
    <row r="6807" spans="1:1" x14ac:dyDescent="0.25">
      <c r="A6807" t="s">
        <v>2158</v>
      </c>
    </row>
    <row r="6808" spans="1:1" x14ac:dyDescent="0.25">
      <c r="A6808" t="s">
        <v>2159</v>
      </c>
    </row>
    <row r="6809" spans="1:1" x14ac:dyDescent="0.25">
      <c r="A6809" t="s">
        <v>221</v>
      </c>
    </row>
    <row r="6810" spans="1:1" x14ac:dyDescent="0.25">
      <c r="A6810" t="s">
        <v>56</v>
      </c>
    </row>
    <row r="6811" spans="1:1" x14ac:dyDescent="0.25">
      <c r="A6811" t="s">
        <v>2069</v>
      </c>
    </row>
    <row r="6812" spans="1:1" x14ac:dyDescent="0.25">
      <c r="A6812" t="s">
        <v>243</v>
      </c>
    </row>
    <row r="6813" spans="1:1" x14ac:dyDescent="0.25">
      <c r="A6813" t="s">
        <v>167</v>
      </c>
    </row>
    <row r="6814" spans="1:1" x14ac:dyDescent="0.25">
      <c r="A6814" t="s">
        <v>93</v>
      </c>
    </row>
    <row r="6815" spans="1:1" x14ac:dyDescent="0.25">
      <c r="A6815" t="s">
        <v>2160</v>
      </c>
    </row>
    <row r="6816" spans="1:1" x14ac:dyDescent="0.25">
      <c r="A6816" t="s">
        <v>2161</v>
      </c>
    </row>
    <row r="6817" spans="1:1" x14ac:dyDescent="0.25">
      <c r="A6817" t="s">
        <v>2162</v>
      </c>
    </row>
    <row r="6818" spans="1:1" x14ac:dyDescent="0.25">
      <c r="A6818" t="s">
        <v>2163</v>
      </c>
    </row>
    <row r="6819" spans="1:1" x14ac:dyDescent="0.25">
      <c r="A6819" t="s">
        <v>17</v>
      </c>
    </row>
    <row r="6820" spans="1:1" x14ac:dyDescent="0.25">
      <c r="A6820" t="s">
        <v>116</v>
      </c>
    </row>
    <row r="6821" spans="1:1" x14ac:dyDescent="0.25">
      <c r="A6821" t="e">
        <f>- Freguesia: Malhadas</f>
        <v>#NAME?</v>
      </c>
    </row>
    <row r="6822" spans="1:1" x14ac:dyDescent="0.25">
      <c r="A6822" t="e">
        <f>- Concelho: Miranda do Douro</f>
        <v>#NAME?</v>
      </c>
    </row>
    <row r="6823" spans="1:1" x14ac:dyDescent="0.25">
      <c r="A6823" t="e">
        <f>- Distrito: Bragança</f>
        <v>#NAME?</v>
      </c>
    </row>
    <row r="6824" spans="1:1" x14ac:dyDescent="0.25">
      <c r="A6824" t="s">
        <v>2164</v>
      </c>
    </row>
    <row r="6825" spans="1:1" x14ac:dyDescent="0.25">
      <c r="A6825" t="s">
        <v>2165</v>
      </c>
    </row>
    <row r="6826" spans="1:1" x14ac:dyDescent="0.25">
      <c r="A6826" t="s">
        <v>556</v>
      </c>
    </row>
    <row r="6827" spans="1:1" x14ac:dyDescent="0.25">
      <c r="A6827" t="s">
        <v>84</v>
      </c>
    </row>
    <row r="6828" spans="1:1" x14ac:dyDescent="0.25">
      <c r="A6828" t="s">
        <v>85</v>
      </c>
    </row>
    <row r="6829" spans="1:1" x14ac:dyDescent="0.25">
      <c r="A6829" t="s">
        <v>2069</v>
      </c>
    </row>
    <row r="6830" spans="1:1" x14ac:dyDescent="0.25">
      <c r="A6830" t="s">
        <v>243</v>
      </c>
    </row>
    <row r="6831" spans="1:1" x14ac:dyDescent="0.25">
      <c r="A6831" t="s">
        <v>167</v>
      </c>
    </row>
    <row r="6832" spans="1:1" x14ac:dyDescent="0.25">
      <c r="A6832" t="s">
        <v>47</v>
      </c>
    </row>
    <row r="6833" spans="1:1" x14ac:dyDescent="0.25">
      <c r="A6833" t="s">
        <v>2166</v>
      </c>
    </row>
    <row r="6834" spans="1:1" x14ac:dyDescent="0.25">
      <c r="A6834" t="s">
        <v>2167</v>
      </c>
    </row>
    <row r="6835" spans="1:1" x14ac:dyDescent="0.25">
      <c r="A6835" t="s">
        <v>2168</v>
      </c>
    </row>
    <row r="6836" spans="1:1" x14ac:dyDescent="0.25">
      <c r="A6836" t="s">
        <v>2169</v>
      </c>
    </row>
    <row r="6837" spans="1:1" x14ac:dyDescent="0.25">
      <c r="A6837" t="s">
        <v>17</v>
      </c>
    </row>
    <row r="6838" spans="1:1" x14ac:dyDescent="0.25">
      <c r="A6838" t="s">
        <v>116</v>
      </c>
    </row>
    <row r="6839" spans="1:1" x14ac:dyDescent="0.25">
      <c r="A6839" t="e">
        <f>- Freguesia: Sendim</f>
        <v>#NAME?</v>
      </c>
    </row>
    <row r="6840" spans="1:1" x14ac:dyDescent="0.25">
      <c r="A6840" t="e">
        <f>- Concelho: Miranda do Douro</f>
        <v>#NAME?</v>
      </c>
    </row>
    <row r="6841" spans="1:1" x14ac:dyDescent="0.25">
      <c r="A6841" t="e">
        <f>- Distrito: Bragança</f>
        <v>#NAME?</v>
      </c>
    </row>
    <row r="6842" spans="1:1" x14ac:dyDescent="0.25">
      <c r="A6842" t="s">
        <v>2170</v>
      </c>
    </row>
    <row r="6843" spans="1:1" x14ac:dyDescent="0.25">
      <c r="A6843" t="s">
        <v>2171</v>
      </c>
    </row>
    <row r="6844" spans="1:1" x14ac:dyDescent="0.25">
      <c r="A6844" t="s">
        <v>315</v>
      </c>
    </row>
    <row r="6845" spans="1:1" x14ac:dyDescent="0.25">
      <c r="A6845" t="s">
        <v>55</v>
      </c>
    </row>
    <row r="6846" spans="1:1" x14ac:dyDescent="0.25">
      <c r="A6846" t="s">
        <v>56</v>
      </c>
    </row>
    <row r="6847" spans="1:1" x14ac:dyDescent="0.25">
      <c r="A6847" t="s">
        <v>2069</v>
      </c>
    </row>
    <row r="6848" spans="1:1" x14ac:dyDescent="0.25">
      <c r="A6848" t="s">
        <v>57</v>
      </c>
    </row>
    <row r="6849" spans="1:1" x14ac:dyDescent="0.25">
      <c r="A6849" t="s">
        <v>113</v>
      </c>
    </row>
    <row r="6850" spans="1:1" x14ac:dyDescent="0.25">
      <c r="A6850" t="s">
        <v>47</v>
      </c>
    </row>
    <row r="6851" spans="1:1" x14ac:dyDescent="0.25">
      <c r="A6851" t="s">
        <v>2172</v>
      </c>
    </row>
    <row r="6852" spans="1:1" x14ac:dyDescent="0.25">
      <c r="A6852" t="s">
        <v>2173</v>
      </c>
    </row>
    <row r="6853" spans="1:1" x14ac:dyDescent="0.25">
      <c r="A6853" t="s">
        <v>2174</v>
      </c>
    </row>
    <row r="6854" spans="1:1" x14ac:dyDescent="0.25">
      <c r="A6854" t="s">
        <v>2175</v>
      </c>
    </row>
    <row r="6855" spans="1:1" x14ac:dyDescent="0.25">
      <c r="A6855" t="s">
        <v>17</v>
      </c>
    </row>
    <row r="6856" spans="1:1" x14ac:dyDescent="0.25">
      <c r="A6856" t="s">
        <v>116</v>
      </c>
    </row>
    <row r="6857" spans="1:1" x14ac:dyDescent="0.25">
      <c r="A6857" t="e">
        <f>- Freguesia: Miranda do Douro</f>
        <v>#NAME?</v>
      </c>
    </row>
    <row r="6858" spans="1:1" x14ac:dyDescent="0.25">
      <c r="A6858" t="e">
        <f>- Concelho: Miranda do Douro</f>
        <v>#NAME?</v>
      </c>
    </row>
    <row r="6859" spans="1:1" x14ac:dyDescent="0.25">
      <c r="A6859" t="e">
        <f>- Distrito: Bragança</f>
        <v>#NAME?</v>
      </c>
    </row>
    <row r="6860" spans="1:1" x14ac:dyDescent="0.25">
      <c r="A6860" t="s">
        <v>2176</v>
      </c>
    </row>
    <row r="6861" spans="1:1" x14ac:dyDescent="0.25">
      <c r="A6861" t="s">
        <v>2177</v>
      </c>
    </row>
    <row r="6862" spans="1:1" x14ac:dyDescent="0.25">
      <c r="A6862" t="s">
        <v>83</v>
      </c>
    </row>
    <row r="6863" spans="1:1" x14ac:dyDescent="0.25">
      <c r="A6863" t="s">
        <v>221</v>
      </c>
    </row>
    <row r="6864" spans="1:1" x14ac:dyDescent="0.25">
      <c r="A6864" t="s">
        <v>56</v>
      </c>
    </row>
    <row r="6865" spans="1:1" x14ac:dyDescent="0.25">
      <c r="A6865" t="s">
        <v>2069</v>
      </c>
    </row>
    <row r="6866" spans="1:1" x14ac:dyDescent="0.25">
      <c r="A6866" t="s">
        <v>243</v>
      </c>
    </row>
    <row r="6867" spans="1:1" x14ac:dyDescent="0.25">
      <c r="A6867" t="s">
        <v>167</v>
      </c>
    </row>
    <row r="6868" spans="1:1" x14ac:dyDescent="0.25">
      <c r="A6868" t="s">
        <v>47</v>
      </c>
    </row>
    <row r="6869" spans="1:1" x14ac:dyDescent="0.25">
      <c r="A6869" t="s">
        <v>2178</v>
      </c>
    </row>
    <row r="6870" spans="1:1" x14ac:dyDescent="0.25">
      <c r="A6870" t="s">
        <v>2179</v>
      </c>
    </row>
    <row r="6871" spans="1:1" x14ac:dyDescent="0.25">
      <c r="A6871" t="s">
        <v>2180</v>
      </c>
    </row>
    <row r="6872" spans="1:1" x14ac:dyDescent="0.25">
      <c r="A6872" t="s">
        <v>69</v>
      </c>
    </row>
    <row r="6873" spans="1:1" x14ac:dyDescent="0.25">
      <c r="A6873" t="s">
        <v>17</v>
      </c>
    </row>
    <row r="6874" spans="1:1" x14ac:dyDescent="0.25">
      <c r="A6874" t="s">
        <v>116</v>
      </c>
    </row>
    <row r="6875" spans="1:1" x14ac:dyDescent="0.25">
      <c r="A6875" t="e">
        <f>- Freguesia: Sé</f>
        <v>#NAME?</v>
      </c>
    </row>
    <row r="6876" spans="1:1" x14ac:dyDescent="0.25">
      <c r="A6876" t="e">
        <f>- Concelho: Porto</f>
        <v>#NAME?</v>
      </c>
    </row>
    <row r="6877" spans="1:1" x14ac:dyDescent="0.25">
      <c r="A6877" t="e">
        <f>- Distrito: Porto</f>
        <v>#NAME?</v>
      </c>
    </row>
    <row r="6878" spans="1:1" x14ac:dyDescent="0.25">
      <c r="A6878" t="s">
        <v>2181</v>
      </c>
    </row>
    <row r="6879" spans="1:1" x14ac:dyDescent="0.25">
      <c r="A6879" t="s">
        <v>2182</v>
      </c>
    </row>
    <row r="6880" spans="1:1" x14ac:dyDescent="0.25">
      <c r="A6880" t="s">
        <v>963</v>
      </c>
    </row>
    <row r="6881" spans="1:1" x14ac:dyDescent="0.25">
      <c r="A6881" t="s">
        <v>279</v>
      </c>
    </row>
    <row r="6882" spans="1:1" x14ac:dyDescent="0.25">
      <c r="A6882" t="s">
        <v>280</v>
      </c>
    </row>
    <row r="6883" spans="1:1" x14ac:dyDescent="0.25">
      <c r="A6883" t="s">
        <v>2069</v>
      </c>
    </row>
    <row r="6884" spans="1:1" x14ac:dyDescent="0.25">
      <c r="A6884" t="s">
        <v>222</v>
      </c>
    </row>
    <row r="6885" spans="1:1" x14ac:dyDescent="0.25">
      <c r="A6885" t="s">
        <v>113</v>
      </c>
    </row>
    <row r="6886" spans="1:1" x14ac:dyDescent="0.25">
      <c r="A6886" t="s">
        <v>47</v>
      </c>
    </row>
    <row r="6887" spans="1:1" x14ac:dyDescent="0.25">
      <c r="A6887" t="s">
        <v>2183</v>
      </c>
    </row>
    <row r="6888" spans="1:1" x14ac:dyDescent="0.25">
      <c r="A6888" t="s">
        <v>2184</v>
      </c>
    </row>
    <row r="6889" spans="1:1" x14ac:dyDescent="0.25">
      <c r="A6889" t="s">
        <v>2185</v>
      </c>
    </row>
    <row r="6890" spans="1:1" x14ac:dyDescent="0.25">
      <c r="A6890" t="s">
        <v>2186</v>
      </c>
    </row>
    <row r="6891" spans="1:1" x14ac:dyDescent="0.25">
      <c r="A6891" t="s">
        <v>17</v>
      </c>
    </row>
    <row r="6892" spans="1:1" x14ac:dyDescent="0.25">
      <c r="A6892" t="e">
        <f>- Lugar: Igreja</f>
        <v>#NAME?</v>
      </c>
    </row>
    <row r="6893" spans="1:1" x14ac:dyDescent="0.25">
      <c r="A6893" t="e">
        <f>- Freguesia: Sendim</f>
        <v>#NAME?</v>
      </c>
    </row>
    <row r="6894" spans="1:1" x14ac:dyDescent="0.25">
      <c r="A6894" t="e">
        <f>- Concelho: Tabuaço</f>
        <v>#NAME?</v>
      </c>
    </row>
    <row r="6895" spans="1:1" x14ac:dyDescent="0.25">
      <c r="A6895" t="e">
        <f>- Distrito: Viseu</f>
        <v>#NAME?</v>
      </c>
    </row>
    <row r="6896" spans="1:1" x14ac:dyDescent="0.25">
      <c r="A6896" t="s">
        <v>2187</v>
      </c>
    </row>
    <row r="6897" spans="1:1" x14ac:dyDescent="0.25">
      <c r="A6897" t="s">
        <v>2188</v>
      </c>
    </row>
    <row r="6898" spans="1:1" x14ac:dyDescent="0.25">
      <c r="A6898" t="s">
        <v>2189</v>
      </c>
    </row>
    <row r="6899" spans="1:1" x14ac:dyDescent="0.25">
      <c r="A6899" t="s">
        <v>447</v>
      </c>
    </row>
    <row r="6900" spans="1:1" x14ac:dyDescent="0.25">
      <c r="A6900" t="s">
        <v>448</v>
      </c>
    </row>
    <row r="6901" spans="1:1" x14ac:dyDescent="0.25">
      <c r="A6901" t="s">
        <v>2190</v>
      </c>
    </row>
    <row r="6902" spans="1:1" x14ac:dyDescent="0.25">
      <c r="A6902" t="s">
        <v>243</v>
      </c>
    </row>
    <row r="6903" spans="1:1" x14ac:dyDescent="0.25">
      <c r="A6903" t="s">
        <v>167</v>
      </c>
    </row>
    <row r="6904" spans="1:1" x14ac:dyDescent="0.25">
      <c r="A6904" t="s">
        <v>47</v>
      </c>
    </row>
    <row r="6905" spans="1:1" x14ac:dyDescent="0.25">
      <c r="A6905" t="s">
        <v>48</v>
      </c>
    </row>
    <row r="6906" spans="1:1" x14ac:dyDescent="0.25">
      <c r="A6906" t="s">
        <v>2191</v>
      </c>
    </row>
    <row r="6907" spans="1:1" x14ac:dyDescent="0.25">
      <c r="A6907" t="s">
        <v>2192</v>
      </c>
    </row>
    <row r="6908" spans="1:1" x14ac:dyDescent="0.25">
      <c r="A6908" t="s">
        <v>2193</v>
      </c>
    </row>
    <row r="6909" spans="1:1" x14ac:dyDescent="0.25">
      <c r="A6909" t="s">
        <v>17</v>
      </c>
    </row>
    <row r="6910" spans="1:1" x14ac:dyDescent="0.25">
      <c r="A6910" t="s">
        <v>116</v>
      </c>
    </row>
    <row r="6911" spans="1:1" x14ac:dyDescent="0.25">
      <c r="A6911" t="e">
        <f>- Freguesia: S. João de Tarouca</f>
        <v>#NAME?</v>
      </c>
    </row>
    <row r="6912" spans="1:1" x14ac:dyDescent="0.25">
      <c r="A6912" t="e">
        <f>- Concelho: Tarouca</f>
        <v>#NAME?</v>
      </c>
    </row>
    <row r="6913" spans="1:1" x14ac:dyDescent="0.25">
      <c r="A6913" t="e">
        <f>- Distrito: Viseu</f>
        <v>#NAME?</v>
      </c>
    </row>
    <row r="6914" spans="1:1" x14ac:dyDescent="0.25">
      <c r="A6914" t="s">
        <v>2194</v>
      </c>
    </row>
    <row r="6915" spans="1:1" x14ac:dyDescent="0.25">
      <c r="A6915" t="s">
        <v>2195</v>
      </c>
    </row>
    <row r="6916" spans="1:1" x14ac:dyDescent="0.25">
      <c r="A6916" t="s">
        <v>315</v>
      </c>
    </row>
    <row r="6917" spans="1:1" x14ac:dyDescent="0.25">
      <c r="A6917" t="s">
        <v>55</v>
      </c>
    </row>
    <row r="6918" spans="1:1" x14ac:dyDescent="0.25">
      <c r="A6918" t="s">
        <v>56</v>
      </c>
    </row>
    <row r="6919" spans="1:1" x14ac:dyDescent="0.25">
      <c r="A6919" t="s">
        <v>2190</v>
      </c>
    </row>
    <row r="6920" spans="1:1" x14ac:dyDescent="0.25">
      <c r="A6920" t="s">
        <v>243</v>
      </c>
    </row>
    <row r="6921" spans="1:1" x14ac:dyDescent="0.25">
      <c r="A6921" t="s">
        <v>167</v>
      </c>
    </row>
    <row r="6922" spans="1:1" x14ac:dyDescent="0.25">
      <c r="A6922" t="s">
        <v>47</v>
      </c>
    </row>
    <row r="6923" spans="1:1" x14ac:dyDescent="0.25">
      <c r="A6923" t="s">
        <v>48</v>
      </c>
    </row>
    <row r="6924" spans="1:1" x14ac:dyDescent="0.25">
      <c r="A6924" t="s">
        <v>2196</v>
      </c>
    </row>
    <row r="6925" spans="1:1" x14ac:dyDescent="0.25">
      <c r="A6925" t="s">
        <v>2197</v>
      </c>
    </row>
    <row r="6926" spans="1:1" x14ac:dyDescent="0.25">
      <c r="A6926" t="s">
        <v>2198</v>
      </c>
    </row>
    <row r="6927" spans="1:1" x14ac:dyDescent="0.25">
      <c r="A6927" t="s">
        <v>17</v>
      </c>
    </row>
    <row r="6928" spans="1:1" x14ac:dyDescent="0.25">
      <c r="A6928" t="e">
        <f>- Lugar: Bairro do Castelo</f>
        <v>#NAME?</v>
      </c>
    </row>
    <row r="6929" spans="1:1" x14ac:dyDescent="0.25">
      <c r="A6929" t="e">
        <f>- Freguesia: Almacave e Sé</f>
        <v>#NAME?</v>
      </c>
    </row>
    <row r="6930" spans="1:1" x14ac:dyDescent="0.25">
      <c r="A6930" t="e">
        <f>- Concelho: Lamego</f>
        <v>#NAME?</v>
      </c>
    </row>
    <row r="6931" spans="1:1" x14ac:dyDescent="0.25">
      <c r="A6931" t="e">
        <f>- Distrito: Viseu</f>
        <v>#NAME?</v>
      </c>
    </row>
    <row r="6932" spans="1:1" x14ac:dyDescent="0.25">
      <c r="A6932" t="s">
        <v>2199</v>
      </c>
    </row>
    <row r="6933" spans="1:1" x14ac:dyDescent="0.25">
      <c r="A6933" t="s">
        <v>2200</v>
      </c>
    </row>
    <row r="6934" spans="1:1" x14ac:dyDescent="0.25">
      <c r="A6934" t="s">
        <v>125</v>
      </c>
    </row>
    <row r="6935" spans="1:1" x14ac:dyDescent="0.25">
      <c r="A6935" t="s">
        <v>112</v>
      </c>
    </row>
    <row r="6936" spans="1:1" x14ac:dyDescent="0.25">
      <c r="A6936" t="s">
        <v>120</v>
      </c>
    </row>
    <row r="6937" spans="1:1" x14ac:dyDescent="0.25">
      <c r="A6937" t="s">
        <v>2190</v>
      </c>
    </row>
    <row r="6938" spans="1:1" x14ac:dyDescent="0.25">
      <c r="A6938" t="s">
        <v>66</v>
      </c>
    </row>
    <row r="6939" spans="1:1" x14ac:dyDescent="0.25">
      <c r="A6939" t="s">
        <v>249</v>
      </c>
    </row>
    <row r="6940" spans="1:1" x14ac:dyDescent="0.25">
      <c r="A6940" t="s">
        <v>47</v>
      </c>
    </row>
    <row r="6941" spans="1:1" x14ac:dyDescent="0.25">
      <c r="A6941" t="s">
        <v>48</v>
      </c>
    </row>
    <row r="6942" spans="1:1" x14ac:dyDescent="0.25">
      <c r="A6942" t="s">
        <v>2201</v>
      </c>
    </row>
    <row r="6943" spans="1:1" x14ac:dyDescent="0.25">
      <c r="A6943" t="s">
        <v>2202</v>
      </c>
    </row>
    <row r="6944" spans="1:1" x14ac:dyDescent="0.25">
      <c r="A6944" t="s">
        <v>2203</v>
      </c>
    </row>
    <row r="6945" spans="1:1" x14ac:dyDescent="0.25">
      <c r="A6945" t="s">
        <v>17</v>
      </c>
    </row>
    <row r="6946" spans="1:1" x14ac:dyDescent="0.25">
      <c r="A6946" t="s">
        <v>116</v>
      </c>
    </row>
    <row r="6947" spans="1:1" x14ac:dyDescent="0.25">
      <c r="A6947" t="e">
        <f>- Freguesia: Costa</f>
        <v>#NAME?</v>
      </c>
    </row>
    <row r="6948" spans="1:1" x14ac:dyDescent="0.25">
      <c r="A6948" t="e">
        <f>- Concelho: Guimarães</f>
        <v>#NAME?</v>
      </c>
    </row>
    <row r="6949" spans="1:1" x14ac:dyDescent="0.25">
      <c r="A6949" t="e">
        <f>- Distrito: Braga</f>
        <v>#NAME?</v>
      </c>
    </row>
    <row r="6950" spans="1:1" x14ac:dyDescent="0.25">
      <c r="A6950" t="s">
        <v>2204</v>
      </c>
    </row>
    <row r="6951" spans="1:1" x14ac:dyDescent="0.25">
      <c r="A6951" t="s">
        <v>2205</v>
      </c>
    </row>
    <row r="6952" spans="1:1" x14ac:dyDescent="0.25">
      <c r="A6952" t="s">
        <v>973</v>
      </c>
    </row>
    <row r="6953" spans="1:1" x14ac:dyDescent="0.25">
      <c r="A6953" t="s">
        <v>2206</v>
      </c>
    </row>
    <row r="6954" spans="1:1" x14ac:dyDescent="0.25">
      <c r="A6954" t="s">
        <v>2207</v>
      </c>
    </row>
    <row r="6955" spans="1:1" x14ac:dyDescent="0.25">
      <c r="A6955" t="s">
        <v>2190</v>
      </c>
    </row>
    <row r="6956" spans="1:1" x14ac:dyDescent="0.25">
      <c r="A6956" t="s">
        <v>243</v>
      </c>
    </row>
    <row r="6957" spans="1:1" x14ac:dyDescent="0.25">
      <c r="A6957" t="s">
        <v>167</v>
      </c>
    </row>
    <row r="6958" spans="1:1" x14ac:dyDescent="0.25">
      <c r="A6958" t="s">
        <v>47</v>
      </c>
    </row>
    <row r="6959" spans="1:1" x14ac:dyDescent="0.25">
      <c r="A6959" t="s">
        <v>2208</v>
      </c>
    </row>
    <row r="6960" spans="1:1" x14ac:dyDescent="0.25">
      <c r="A6960" t="s">
        <v>2209</v>
      </c>
    </row>
    <row r="6961" spans="1:1" x14ac:dyDescent="0.25">
      <c r="A6961" t="s">
        <v>2210</v>
      </c>
    </row>
    <row r="6962" spans="1:1" x14ac:dyDescent="0.25">
      <c r="A6962" t="s">
        <v>2211</v>
      </c>
    </row>
    <row r="6963" spans="1:1" x14ac:dyDescent="0.25">
      <c r="A6963" t="s">
        <v>17</v>
      </c>
    </row>
    <row r="6964" spans="1:1" x14ac:dyDescent="0.25">
      <c r="A6964" t="e">
        <f>- Lugar: Igreja de São Salvador da Gândara</f>
        <v>#NAME?</v>
      </c>
    </row>
    <row r="6965" spans="1:1" x14ac:dyDescent="0.25">
      <c r="A6965" t="e">
        <f>- Freguesia: Cabeça Santa</f>
        <v>#NAME?</v>
      </c>
    </row>
    <row r="6966" spans="1:1" x14ac:dyDescent="0.25">
      <c r="A6966" t="e">
        <f>- Concelho: Penafiel</f>
        <v>#NAME?</v>
      </c>
    </row>
    <row r="6967" spans="1:1" x14ac:dyDescent="0.25">
      <c r="A6967" t="e">
        <f>- Distrito: Porto</f>
        <v>#NAME?</v>
      </c>
    </row>
    <row r="6968" spans="1:1" x14ac:dyDescent="0.25">
      <c r="A6968" t="s">
        <v>2212</v>
      </c>
    </row>
    <row r="6969" spans="1:1" x14ac:dyDescent="0.25">
      <c r="A6969" t="s">
        <v>2213</v>
      </c>
    </row>
    <row r="6970" spans="1:1" x14ac:dyDescent="0.25">
      <c r="A6970" t="s">
        <v>2214</v>
      </c>
    </row>
    <row r="6971" spans="1:1" x14ac:dyDescent="0.25">
      <c r="A6971" t="s">
        <v>76</v>
      </c>
    </row>
    <row r="6972" spans="1:1" x14ac:dyDescent="0.25">
      <c r="A6972" t="s">
        <v>85</v>
      </c>
    </row>
    <row r="6973" spans="1:1" x14ac:dyDescent="0.25">
      <c r="A6973" t="s">
        <v>2190</v>
      </c>
    </row>
    <row r="6974" spans="1:1" x14ac:dyDescent="0.25">
      <c r="A6974" t="s">
        <v>66</v>
      </c>
    </row>
    <row r="6975" spans="1:1" x14ac:dyDescent="0.25">
      <c r="A6975" t="s">
        <v>167</v>
      </c>
    </row>
    <row r="6976" spans="1:1" x14ac:dyDescent="0.25">
      <c r="A6976" t="s">
        <v>47</v>
      </c>
    </row>
    <row r="6977" spans="1:1" x14ac:dyDescent="0.25">
      <c r="A6977" t="s">
        <v>2215</v>
      </c>
    </row>
    <row r="6978" spans="1:1" x14ac:dyDescent="0.25">
      <c r="A6978" t="s">
        <v>2216</v>
      </c>
    </row>
    <row r="6979" spans="1:1" x14ac:dyDescent="0.25">
      <c r="A6979" t="s">
        <v>2217</v>
      </c>
    </row>
    <row r="6980" spans="1:1" x14ac:dyDescent="0.25">
      <c r="A6980" t="s">
        <v>2218</v>
      </c>
    </row>
    <row r="6981" spans="1:1" x14ac:dyDescent="0.25">
      <c r="A6981" t="s">
        <v>17</v>
      </c>
    </row>
    <row r="6982" spans="1:1" x14ac:dyDescent="0.25">
      <c r="A6982" t="s">
        <v>116</v>
      </c>
    </row>
    <row r="6983" spans="1:1" x14ac:dyDescent="0.25">
      <c r="A6983" t="e">
        <f>- Freguesia: Urrós</f>
        <v>#NAME?</v>
      </c>
    </row>
    <row r="6984" spans="1:1" x14ac:dyDescent="0.25">
      <c r="A6984" t="e">
        <f>- Concelho: Mogadouro</f>
        <v>#NAME?</v>
      </c>
    </row>
    <row r="6985" spans="1:1" x14ac:dyDescent="0.25">
      <c r="A6985" t="e">
        <f>- Distrito: Bragança</f>
        <v>#NAME?</v>
      </c>
    </row>
    <row r="6986" spans="1:1" x14ac:dyDescent="0.25">
      <c r="A6986" t="s">
        <v>2219</v>
      </c>
    </row>
    <row r="6987" spans="1:1" x14ac:dyDescent="0.25">
      <c r="A6987" t="s">
        <v>2220</v>
      </c>
    </row>
    <row r="6988" spans="1:1" x14ac:dyDescent="0.25">
      <c r="A6988" t="s">
        <v>2221</v>
      </c>
    </row>
    <row r="6989" spans="1:1" x14ac:dyDescent="0.25">
      <c r="A6989" t="s">
        <v>414</v>
      </c>
    </row>
    <row r="6990" spans="1:1" x14ac:dyDescent="0.25">
      <c r="A6990" t="s">
        <v>73</v>
      </c>
    </row>
    <row r="6991" spans="1:1" x14ac:dyDescent="0.25">
      <c r="A6991" t="s">
        <v>2190</v>
      </c>
    </row>
    <row r="6992" spans="1:1" x14ac:dyDescent="0.25">
      <c r="A6992" t="s">
        <v>243</v>
      </c>
    </row>
    <row r="6993" spans="1:1" x14ac:dyDescent="0.25">
      <c r="A6993" t="s">
        <v>113</v>
      </c>
    </row>
    <row r="6994" spans="1:1" x14ac:dyDescent="0.25">
      <c r="A6994" t="s">
        <v>47</v>
      </c>
    </row>
    <row r="6995" spans="1:1" x14ac:dyDescent="0.25">
      <c r="A6995" t="s">
        <v>2222</v>
      </c>
    </row>
    <row r="6997" spans="1:1" x14ac:dyDescent="0.25">
      <c r="A6997" t="s">
        <v>2223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51"/>
  <sheetViews>
    <sheetView tabSelected="1" workbookViewId="0">
      <selection activeCell="A312" sqref="A312"/>
    </sheetView>
  </sheetViews>
  <sheetFormatPr defaultRowHeight="15" x14ac:dyDescent="0.25"/>
  <cols>
    <col min="1" max="1" width="102.7109375" customWidth="1"/>
  </cols>
  <sheetData>
    <row r="1" spans="1:1" x14ac:dyDescent="0.25">
      <c r="A1" t="s">
        <v>2242</v>
      </c>
    </row>
    <row r="2" spans="1:1" x14ac:dyDescent="0.25">
      <c r="A2" t="s">
        <v>2243</v>
      </c>
    </row>
    <row r="3" spans="1:1" x14ac:dyDescent="0.25">
      <c r="A3" t="s">
        <v>2244</v>
      </c>
    </row>
    <row r="6" spans="1:1" x14ac:dyDescent="0.25">
      <c r="A6" t="s">
        <v>2245</v>
      </c>
    </row>
    <row r="7" spans="1:1" x14ac:dyDescent="0.25">
      <c r="A7" t="s">
        <v>2412</v>
      </c>
    </row>
    <row r="8" spans="1:1" x14ac:dyDescent="0.25">
      <c r="A8" t="s">
        <v>2675</v>
      </c>
    </row>
    <row r="9" spans="1:1" x14ac:dyDescent="0.25">
      <c r="A9" t="s">
        <v>2773</v>
      </c>
    </row>
    <row r="10" spans="1:1" x14ac:dyDescent="0.25">
      <c r="A10" t="s">
        <v>2783</v>
      </c>
    </row>
    <row r="11" spans="1:1" x14ac:dyDescent="0.25">
      <c r="A11" t="s">
        <v>2784</v>
      </c>
    </row>
    <row r="12" spans="1:1" x14ac:dyDescent="0.25">
      <c r="A12" t="s">
        <v>2785</v>
      </c>
    </row>
    <row r="13" spans="1:1" x14ac:dyDescent="0.25">
      <c r="A13" t="s">
        <v>42</v>
      </c>
    </row>
    <row r="14" spans="1:1" x14ac:dyDescent="0.25">
      <c r="A14" t="s">
        <v>43</v>
      </c>
    </row>
    <row r="15" spans="1:1" x14ac:dyDescent="0.25">
      <c r="A15" t="s">
        <v>44</v>
      </c>
    </row>
    <row r="16" spans="1:1" x14ac:dyDescent="0.25">
      <c r="A16" t="s">
        <v>45</v>
      </c>
    </row>
    <row r="17" spans="1:1" x14ac:dyDescent="0.25">
      <c r="A17" t="s">
        <v>46</v>
      </c>
    </row>
    <row r="18" spans="1:1" x14ac:dyDescent="0.25">
      <c r="A18" t="s">
        <v>47</v>
      </c>
    </row>
    <row r="19" spans="1:1" x14ac:dyDescent="0.25">
      <c r="A19" t="s">
        <v>2786</v>
      </c>
    </row>
    <row r="20" spans="1:1" x14ac:dyDescent="0.25">
      <c r="A20" t="s">
        <v>49</v>
      </c>
    </row>
    <row r="21" spans="1:1" x14ac:dyDescent="0.25">
      <c r="A21" t="s">
        <v>50</v>
      </c>
    </row>
    <row r="22" spans="1:1" x14ac:dyDescent="0.25">
      <c r="A22" t="s">
        <v>51</v>
      </c>
    </row>
    <row r="24" spans="1:1" x14ac:dyDescent="0.25">
      <c r="A24" t="s">
        <v>2246</v>
      </c>
    </row>
    <row r="25" spans="1:1" x14ac:dyDescent="0.25">
      <c r="A25" t="s">
        <v>2412</v>
      </c>
    </row>
    <row r="26" spans="1:1" x14ac:dyDescent="0.25">
      <c r="A26" t="s">
        <v>2675</v>
      </c>
    </row>
    <row r="27" spans="1:1" x14ac:dyDescent="0.25">
      <c r="A27" t="s">
        <v>2773</v>
      </c>
    </row>
    <row r="28" spans="1:1" x14ac:dyDescent="0.25">
      <c r="A28" t="s">
        <v>2787</v>
      </c>
    </row>
    <row r="29" spans="1:1" x14ac:dyDescent="0.25">
      <c r="A29" t="s">
        <v>2788</v>
      </c>
    </row>
    <row r="30" spans="1:1" x14ac:dyDescent="0.25">
      <c r="A30" t="s">
        <v>2789</v>
      </c>
    </row>
    <row r="31" spans="1:1" x14ac:dyDescent="0.25">
      <c r="A31" t="s">
        <v>55</v>
      </c>
    </row>
    <row r="32" spans="1:1" x14ac:dyDescent="0.25">
      <c r="A32" t="s">
        <v>56</v>
      </c>
    </row>
    <row r="33" spans="1:1" x14ac:dyDescent="0.25">
      <c r="A33" t="s">
        <v>44</v>
      </c>
    </row>
    <row r="34" spans="1:1" x14ac:dyDescent="0.25">
      <c r="A34" t="s">
        <v>57</v>
      </c>
    </row>
    <row r="35" spans="1:1" x14ac:dyDescent="0.25">
      <c r="A35" t="s">
        <v>46</v>
      </c>
    </row>
    <row r="36" spans="1:1" x14ac:dyDescent="0.25">
      <c r="A36" t="s">
        <v>47</v>
      </c>
    </row>
    <row r="37" spans="1:1" x14ac:dyDescent="0.25">
      <c r="A37" t="s">
        <v>2786</v>
      </c>
    </row>
    <row r="38" spans="1:1" x14ac:dyDescent="0.25">
      <c r="A38" t="s">
        <v>58</v>
      </c>
    </row>
    <row r="39" spans="1:1" x14ac:dyDescent="0.25">
      <c r="A39" t="s">
        <v>59</v>
      </c>
    </row>
    <row r="40" spans="1:1" x14ac:dyDescent="0.25">
      <c r="A40" t="s">
        <v>60</v>
      </c>
    </row>
    <row r="42" spans="1:1" x14ac:dyDescent="0.25">
      <c r="A42" t="s">
        <v>2247</v>
      </c>
    </row>
    <row r="43" spans="1:1" x14ac:dyDescent="0.25">
      <c r="A43" t="s">
        <v>2412</v>
      </c>
    </row>
    <row r="44" spans="1:1" x14ac:dyDescent="0.25">
      <c r="A44" t="s">
        <v>2675</v>
      </c>
    </row>
    <row r="45" spans="1:1" x14ac:dyDescent="0.25">
      <c r="A45" t="s">
        <v>2773</v>
      </c>
    </row>
    <row r="46" spans="1:1" x14ac:dyDescent="0.25">
      <c r="A46" t="s">
        <v>2790</v>
      </c>
    </row>
    <row r="47" spans="1:1" x14ac:dyDescent="0.25">
      <c r="A47" t="s">
        <v>2791</v>
      </c>
    </row>
    <row r="48" spans="1:1" x14ac:dyDescent="0.25">
      <c r="A48" t="s">
        <v>2792</v>
      </c>
    </row>
    <row r="49" spans="1:1" x14ac:dyDescent="0.25">
      <c r="A49" t="s">
        <v>64</v>
      </c>
    </row>
    <row r="50" spans="1:1" x14ac:dyDescent="0.25">
      <c r="A50" t="s">
        <v>65</v>
      </c>
    </row>
    <row r="51" spans="1:1" x14ac:dyDescent="0.25">
      <c r="A51" t="s">
        <v>44</v>
      </c>
    </row>
    <row r="52" spans="1:1" x14ac:dyDescent="0.25">
      <c r="A52" t="s">
        <v>66</v>
      </c>
    </row>
    <row r="53" spans="1:1" x14ac:dyDescent="0.25">
      <c r="A53" t="s">
        <v>46</v>
      </c>
    </row>
    <row r="54" spans="1:1" x14ac:dyDescent="0.25">
      <c r="A54" t="s">
        <v>47</v>
      </c>
    </row>
    <row r="55" spans="1:1" x14ac:dyDescent="0.25">
      <c r="A55" t="s">
        <v>2786</v>
      </c>
    </row>
    <row r="56" spans="1:1" x14ac:dyDescent="0.25">
      <c r="A56" t="s">
        <v>67</v>
      </c>
    </row>
    <row r="57" spans="1:1" x14ac:dyDescent="0.25">
      <c r="A57" t="s">
        <v>68</v>
      </c>
    </row>
    <row r="58" spans="1:1" x14ac:dyDescent="0.25">
      <c r="A58" t="s">
        <v>69</v>
      </c>
    </row>
    <row r="60" spans="1:1" x14ac:dyDescent="0.25">
      <c r="A60" t="s">
        <v>2248</v>
      </c>
    </row>
    <row r="61" spans="1:1" x14ac:dyDescent="0.25">
      <c r="A61" t="s">
        <v>2412</v>
      </c>
    </row>
    <row r="62" spans="1:1" x14ac:dyDescent="0.25">
      <c r="A62" t="s">
        <v>2675</v>
      </c>
    </row>
    <row r="63" spans="1:1" x14ac:dyDescent="0.25">
      <c r="A63" t="s">
        <v>2773</v>
      </c>
    </row>
    <row r="64" spans="1:1" x14ac:dyDescent="0.25">
      <c r="A64" t="s">
        <v>2793</v>
      </c>
    </row>
    <row r="65" spans="1:1" x14ac:dyDescent="0.25">
      <c r="A65" t="s">
        <v>2794</v>
      </c>
    </row>
    <row r="66" spans="1:1" x14ac:dyDescent="0.25">
      <c r="A66" t="s">
        <v>2795</v>
      </c>
    </row>
    <row r="67" spans="1:1" x14ac:dyDescent="0.25">
      <c r="A67" t="s">
        <v>55</v>
      </c>
    </row>
    <row r="68" spans="1:1" x14ac:dyDescent="0.25">
      <c r="A68" t="s">
        <v>73</v>
      </c>
    </row>
    <row r="69" spans="1:1" x14ac:dyDescent="0.25">
      <c r="A69" t="s">
        <v>44</v>
      </c>
    </row>
    <row r="70" spans="1:1" x14ac:dyDescent="0.25">
      <c r="A70" t="s">
        <v>57</v>
      </c>
    </row>
    <row r="71" spans="1:1" x14ac:dyDescent="0.25">
      <c r="A71" t="s">
        <v>46</v>
      </c>
    </row>
    <row r="72" spans="1:1" x14ac:dyDescent="0.25">
      <c r="A72" t="s">
        <v>47</v>
      </c>
    </row>
    <row r="73" spans="1:1" x14ac:dyDescent="0.25">
      <c r="A73" t="s">
        <v>2786</v>
      </c>
    </row>
    <row r="74" spans="1:1" x14ac:dyDescent="0.25">
      <c r="A74" t="s">
        <v>74</v>
      </c>
    </row>
    <row r="75" spans="1:1" x14ac:dyDescent="0.25">
      <c r="A75" t="s">
        <v>75</v>
      </c>
    </row>
    <row r="76" spans="1:1" x14ac:dyDescent="0.25">
      <c r="A76" t="s">
        <v>69</v>
      </c>
    </row>
    <row r="78" spans="1:1" x14ac:dyDescent="0.25">
      <c r="A78" t="s">
        <v>2249</v>
      </c>
    </row>
    <row r="79" spans="1:1" x14ac:dyDescent="0.25">
      <c r="A79" t="s">
        <v>2412</v>
      </c>
    </row>
    <row r="80" spans="1:1" x14ac:dyDescent="0.25">
      <c r="A80" t="s">
        <v>2675</v>
      </c>
    </row>
    <row r="81" spans="1:1" x14ac:dyDescent="0.25">
      <c r="A81" t="s">
        <v>2773</v>
      </c>
    </row>
    <row r="82" spans="1:1" x14ac:dyDescent="0.25">
      <c r="A82" t="s">
        <v>2793</v>
      </c>
    </row>
    <row r="83" spans="1:1" x14ac:dyDescent="0.25">
      <c r="A83" t="s">
        <v>2794</v>
      </c>
    </row>
    <row r="84" spans="1:1" x14ac:dyDescent="0.25">
      <c r="A84" t="s">
        <v>2795</v>
      </c>
    </row>
    <row r="85" spans="1:1" x14ac:dyDescent="0.25">
      <c r="A85" t="s">
        <v>76</v>
      </c>
    </row>
    <row r="86" spans="1:1" x14ac:dyDescent="0.25">
      <c r="A86" t="s">
        <v>73</v>
      </c>
    </row>
    <row r="87" spans="1:1" x14ac:dyDescent="0.25">
      <c r="A87" t="s">
        <v>44</v>
      </c>
    </row>
    <row r="88" spans="1:1" x14ac:dyDescent="0.25">
      <c r="A88" t="s">
        <v>66</v>
      </c>
    </row>
    <row r="89" spans="1:1" x14ac:dyDescent="0.25">
      <c r="A89" t="s">
        <v>77</v>
      </c>
    </row>
    <row r="90" spans="1:1" x14ac:dyDescent="0.25">
      <c r="A90" t="s">
        <v>47</v>
      </c>
    </row>
    <row r="91" spans="1:1" x14ac:dyDescent="0.25">
      <c r="A91" t="s">
        <v>2786</v>
      </c>
    </row>
    <row r="92" spans="1:1" x14ac:dyDescent="0.25">
      <c r="A92" t="s">
        <v>78</v>
      </c>
    </row>
    <row r="93" spans="1:1" x14ac:dyDescent="0.25">
      <c r="A93" t="s">
        <v>79</v>
      </c>
    </row>
    <row r="94" spans="1:1" x14ac:dyDescent="0.25">
      <c r="A94" t="s">
        <v>80</v>
      </c>
    </row>
    <row r="96" spans="1:1" x14ac:dyDescent="0.25">
      <c r="A96" t="s">
        <v>2250</v>
      </c>
    </row>
    <row r="97" spans="1:1" x14ac:dyDescent="0.25">
      <c r="A97" t="s">
        <v>2413</v>
      </c>
    </row>
    <row r="98" spans="1:1" x14ac:dyDescent="0.25">
      <c r="A98" t="s">
        <v>2675</v>
      </c>
    </row>
    <row r="99" spans="1:1" x14ac:dyDescent="0.25">
      <c r="A99" t="s">
        <v>2773</v>
      </c>
    </row>
    <row r="100" spans="1:1" x14ac:dyDescent="0.25">
      <c r="A100" t="s">
        <v>2796</v>
      </c>
    </row>
    <row r="101" spans="1:1" x14ac:dyDescent="0.25">
      <c r="A101" t="s">
        <v>2797</v>
      </c>
    </row>
    <row r="102" spans="1:1" x14ac:dyDescent="0.25">
      <c r="A102" t="s">
        <v>2798</v>
      </c>
    </row>
    <row r="103" spans="1:1" x14ac:dyDescent="0.25">
      <c r="A103" t="s">
        <v>84</v>
      </c>
    </row>
    <row r="104" spans="1:1" x14ac:dyDescent="0.25">
      <c r="A104" t="s">
        <v>85</v>
      </c>
    </row>
    <row r="105" spans="1:1" x14ac:dyDescent="0.25">
      <c r="A105" t="s">
        <v>44</v>
      </c>
    </row>
    <row r="106" spans="1:1" x14ac:dyDescent="0.25">
      <c r="A106" t="s">
        <v>66</v>
      </c>
    </row>
    <row r="107" spans="1:1" x14ac:dyDescent="0.25">
      <c r="A107" t="s">
        <v>86</v>
      </c>
    </row>
    <row r="108" spans="1:1" x14ac:dyDescent="0.25">
      <c r="A108" t="s">
        <v>47</v>
      </c>
    </row>
    <row r="109" spans="1:1" x14ac:dyDescent="0.25">
      <c r="A109" t="s">
        <v>2786</v>
      </c>
    </row>
    <row r="110" spans="1:1" x14ac:dyDescent="0.25">
      <c r="A110" t="s">
        <v>87</v>
      </c>
    </row>
    <row r="111" spans="1:1" x14ac:dyDescent="0.25">
      <c r="A111" t="s">
        <v>88</v>
      </c>
    </row>
    <row r="112" spans="1:1" x14ac:dyDescent="0.25">
      <c r="A112" t="s">
        <v>89</v>
      </c>
    </row>
    <row r="114" spans="1:1" x14ac:dyDescent="0.25">
      <c r="A114" t="s">
        <v>2251</v>
      </c>
    </row>
    <row r="115" spans="1:1" x14ac:dyDescent="0.25">
      <c r="A115" t="s">
        <v>2414</v>
      </c>
    </row>
    <row r="116" spans="1:1" x14ac:dyDescent="0.25">
      <c r="A116" t="s">
        <v>2675</v>
      </c>
    </row>
    <row r="117" spans="1:1" x14ac:dyDescent="0.25">
      <c r="A117" t="s">
        <v>2773</v>
      </c>
    </row>
    <row r="118" spans="1:1" x14ac:dyDescent="0.25">
      <c r="A118" t="s">
        <v>2799</v>
      </c>
    </row>
    <row r="119" spans="1:1" x14ac:dyDescent="0.25">
      <c r="A119" t="s">
        <v>2800</v>
      </c>
    </row>
    <row r="120" spans="1:1" x14ac:dyDescent="0.25">
      <c r="A120" t="s">
        <v>2801</v>
      </c>
    </row>
    <row r="121" spans="1:1" x14ac:dyDescent="0.25">
      <c r="A121" t="s">
        <v>55</v>
      </c>
    </row>
    <row r="122" spans="1:1" x14ac:dyDescent="0.25">
      <c r="A122" t="s">
        <v>56</v>
      </c>
    </row>
    <row r="123" spans="1:1" x14ac:dyDescent="0.25">
      <c r="A123" t="s">
        <v>44</v>
      </c>
    </row>
    <row r="124" spans="1:1" x14ac:dyDescent="0.25">
      <c r="A124" t="s">
        <v>57</v>
      </c>
    </row>
    <row r="125" spans="1:1" x14ac:dyDescent="0.25">
      <c r="A125" t="s">
        <v>46</v>
      </c>
    </row>
    <row r="126" spans="1:1" x14ac:dyDescent="0.25">
      <c r="A126" t="s">
        <v>93</v>
      </c>
    </row>
    <row r="127" spans="1:1" x14ac:dyDescent="0.25">
      <c r="A127" t="s">
        <v>2786</v>
      </c>
    </row>
    <row r="128" spans="1:1" x14ac:dyDescent="0.25">
      <c r="A128" t="s">
        <v>94</v>
      </c>
    </row>
    <row r="129" spans="1:1" x14ac:dyDescent="0.25">
      <c r="A129" t="s">
        <v>95</v>
      </c>
    </row>
    <row r="130" spans="1:1" x14ac:dyDescent="0.25">
      <c r="A130" t="s">
        <v>96</v>
      </c>
    </row>
    <row r="132" spans="1:1" x14ac:dyDescent="0.25">
      <c r="A132" t="s">
        <v>2252</v>
      </c>
    </row>
    <row r="133" spans="1:1" x14ac:dyDescent="0.25">
      <c r="A133" t="s">
        <v>2415</v>
      </c>
    </row>
    <row r="134" spans="1:1" x14ac:dyDescent="0.25">
      <c r="A134" t="s">
        <v>2676</v>
      </c>
    </row>
    <row r="135" spans="1:1" x14ac:dyDescent="0.25">
      <c r="A135" t="s">
        <v>2773</v>
      </c>
    </row>
    <row r="136" spans="1:1" x14ac:dyDescent="0.25">
      <c r="A136" t="s">
        <v>2802</v>
      </c>
    </row>
    <row r="137" spans="1:1" x14ac:dyDescent="0.25">
      <c r="A137" t="s">
        <v>2803</v>
      </c>
    </row>
    <row r="138" spans="1:1" x14ac:dyDescent="0.25">
      <c r="A138" t="s">
        <v>2804</v>
      </c>
    </row>
    <row r="139" spans="1:1" x14ac:dyDescent="0.25">
      <c r="A139" t="s">
        <v>100</v>
      </c>
    </row>
    <row r="140" spans="1:1" x14ac:dyDescent="0.25">
      <c r="A140" t="s">
        <v>101</v>
      </c>
    </row>
    <row r="141" spans="1:1" x14ac:dyDescent="0.25">
      <c r="A141" t="s">
        <v>44</v>
      </c>
    </row>
    <row r="142" spans="1:1" x14ac:dyDescent="0.25">
      <c r="A142" t="s">
        <v>45</v>
      </c>
    </row>
    <row r="143" spans="1:1" x14ac:dyDescent="0.25">
      <c r="A143" t="s">
        <v>46</v>
      </c>
    </row>
    <row r="144" spans="1:1" x14ac:dyDescent="0.25">
      <c r="A144" t="s">
        <v>47</v>
      </c>
    </row>
    <row r="145" spans="1:1" x14ac:dyDescent="0.25">
      <c r="A145" t="s">
        <v>2786</v>
      </c>
    </row>
    <row r="146" spans="1:1" x14ac:dyDescent="0.25">
      <c r="A146" t="s">
        <v>102</v>
      </c>
    </row>
    <row r="147" spans="1:1" x14ac:dyDescent="0.25">
      <c r="A147" t="s">
        <v>103</v>
      </c>
    </row>
    <row r="148" spans="1:1" x14ac:dyDescent="0.25">
      <c r="A148" t="s">
        <v>69</v>
      </c>
    </row>
    <row r="150" spans="1:1" x14ac:dyDescent="0.25">
      <c r="A150" t="s">
        <v>2253</v>
      </c>
    </row>
    <row r="151" spans="1:1" x14ac:dyDescent="0.25">
      <c r="A151" t="s">
        <v>2416</v>
      </c>
    </row>
    <row r="152" spans="1:1" x14ac:dyDescent="0.25">
      <c r="A152" t="s">
        <v>2676</v>
      </c>
    </row>
    <row r="153" spans="1:1" x14ac:dyDescent="0.25">
      <c r="A153" t="s">
        <v>2773</v>
      </c>
    </row>
    <row r="154" spans="1:1" x14ac:dyDescent="0.25">
      <c r="A154" t="s">
        <v>2805</v>
      </c>
    </row>
    <row r="155" spans="1:1" x14ac:dyDescent="0.25">
      <c r="A155" t="s">
        <v>2806</v>
      </c>
    </row>
    <row r="156" spans="1:1" x14ac:dyDescent="0.25">
      <c r="A156" t="s">
        <v>2807</v>
      </c>
    </row>
    <row r="157" spans="1:1" x14ac:dyDescent="0.25">
      <c r="A157" t="s">
        <v>84</v>
      </c>
    </row>
    <row r="158" spans="1:1" x14ac:dyDescent="0.25">
      <c r="A158" t="s">
        <v>85</v>
      </c>
    </row>
    <row r="159" spans="1:1" x14ac:dyDescent="0.25">
      <c r="A159" t="s">
        <v>44</v>
      </c>
    </row>
    <row r="160" spans="1:1" x14ac:dyDescent="0.25">
      <c r="A160" t="s">
        <v>66</v>
      </c>
    </row>
    <row r="161" spans="1:1" x14ac:dyDescent="0.25">
      <c r="A161" t="s">
        <v>77</v>
      </c>
    </row>
    <row r="162" spans="1:1" x14ac:dyDescent="0.25">
      <c r="A162" t="s">
        <v>47</v>
      </c>
    </row>
    <row r="163" spans="1:1" x14ac:dyDescent="0.25">
      <c r="A163" t="s">
        <v>2786</v>
      </c>
    </row>
    <row r="164" spans="1:1" x14ac:dyDescent="0.25">
      <c r="A164" t="s">
        <v>107</v>
      </c>
    </row>
    <row r="165" spans="1:1" x14ac:dyDescent="0.25">
      <c r="A165" t="s">
        <v>108</v>
      </c>
    </row>
    <row r="166" spans="1:1" x14ac:dyDescent="0.25">
      <c r="A166" t="s">
        <v>69</v>
      </c>
    </row>
    <row r="168" spans="1:1" x14ac:dyDescent="0.25">
      <c r="A168" t="s">
        <v>2254</v>
      </c>
    </row>
    <row r="169" spans="1:1" x14ac:dyDescent="0.25">
      <c r="A169" t="s">
        <v>2417</v>
      </c>
    </row>
    <row r="170" spans="1:1" x14ac:dyDescent="0.25">
      <c r="A170" t="s">
        <v>2677</v>
      </c>
    </row>
    <row r="171" spans="1:1" x14ac:dyDescent="0.25">
      <c r="A171" t="s">
        <v>2773</v>
      </c>
    </row>
    <row r="172" spans="1:1" x14ac:dyDescent="0.25">
      <c r="A172" t="s">
        <v>2808</v>
      </c>
    </row>
    <row r="173" spans="1:1" x14ac:dyDescent="0.25">
      <c r="A173" t="s">
        <v>2809</v>
      </c>
    </row>
    <row r="174" spans="1:1" x14ac:dyDescent="0.25">
      <c r="A174" t="s">
        <v>2810</v>
      </c>
    </row>
    <row r="175" spans="1:1" x14ac:dyDescent="0.25">
      <c r="A175" t="s">
        <v>112</v>
      </c>
    </row>
    <row r="176" spans="1:1" x14ac:dyDescent="0.25">
      <c r="A176" t="s">
        <v>56</v>
      </c>
    </row>
    <row r="177" spans="1:1" x14ac:dyDescent="0.25">
      <c r="A177" t="s">
        <v>44</v>
      </c>
    </row>
    <row r="178" spans="1:1" x14ac:dyDescent="0.25">
      <c r="A178" t="s">
        <v>66</v>
      </c>
    </row>
    <row r="179" spans="1:1" x14ac:dyDescent="0.25">
      <c r="A179" t="s">
        <v>113</v>
      </c>
    </row>
    <row r="180" spans="1:1" x14ac:dyDescent="0.25">
      <c r="A180" t="s">
        <v>47</v>
      </c>
    </row>
    <row r="181" spans="1:1" x14ac:dyDescent="0.25">
      <c r="A181" t="s">
        <v>2786</v>
      </c>
    </row>
    <row r="182" spans="1:1" x14ac:dyDescent="0.25">
      <c r="A182" t="s">
        <v>114</v>
      </c>
    </row>
    <row r="183" spans="1:1" x14ac:dyDescent="0.25">
      <c r="A183" t="s">
        <v>115</v>
      </c>
    </row>
    <row r="184" spans="1:1" x14ac:dyDescent="0.25">
      <c r="A184" t="s">
        <v>69</v>
      </c>
    </row>
    <row r="186" spans="1:1" x14ac:dyDescent="0.25">
      <c r="A186" t="s">
        <v>2811</v>
      </c>
    </row>
    <row r="187" spans="1:1" x14ac:dyDescent="0.25">
      <c r="A187" t="s">
        <v>2418</v>
      </c>
    </row>
    <row r="188" spans="1:1" x14ac:dyDescent="0.25">
      <c r="A188" t="s">
        <v>2677</v>
      </c>
    </row>
    <row r="189" spans="1:1" x14ac:dyDescent="0.25">
      <c r="A189" t="s">
        <v>2773</v>
      </c>
    </row>
    <row r="190" spans="1:1" x14ac:dyDescent="0.25">
      <c r="A190" t="s">
        <v>2812</v>
      </c>
    </row>
    <row r="191" spans="1:1" x14ac:dyDescent="0.25">
      <c r="A191" t="s">
        <v>2813</v>
      </c>
    </row>
    <row r="192" spans="1:1" x14ac:dyDescent="0.25">
      <c r="A192" t="s">
        <v>2814</v>
      </c>
    </row>
    <row r="193" spans="1:1" x14ac:dyDescent="0.25">
      <c r="A193" t="s">
        <v>84</v>
      </c>
    </row>
    <row r="194" spans="1:1" x14ac:dyDescent="0.25">
      <c r="A194" t="s">
        <v>120</v>
      </c>
    </row>
    <row r="195" spans="1:1" x14ac:dyDescent="0.25">
      <c r="A195" t="s">
        <v>44</v>
      </c>
    </row>
    <row r="196" spans="1:1" x14ac:dyDescent="0.25">
      <c r="A196" t="s">
        <v>66</v>
      </c>
    </row>
    <row r="197" spans="1:1" x14ac:dyDescent="0.25">
      <c r="A197" t="s">
        <v>46</v>
      </c>
    </row>
    <row r="198" spans="1:1" x14ac:dyDescent="0.25">
      <c r="A198" t="s">
        <v>47</v>
      </c>
    </row>
    <row r="199" spans="1:1" x14ac:dyDescent="0.25">
      <c r="A199" t="s">
        <v>2786</v>
      </c>
    </row>
    <row r="200" spans="1:1" x14ac:dyDescent="0.25">
      <c r="A200" t="s">
        <v>121</v>
      </c>
    </row>
    <row r="201" spans="1:1" x14ac:dyDescent="0.25">
      <c r="A201" t="s">
        <v>122</v>
      </c>
    </row>
    <row r="202" spans="1:1" x14ac:dyDescent="0.25">
      <c r="A202" t="s">
        <v>69</v>
      </c>
    </row>
    <row r="204" spans="1:1" x14ac:dyDescent="0.25">
      <c r="A204" t="s">
        <v>2255</v>
      </c>
    </row>
    <row r="205" spans="1:1" x14ac:dyDescent="0.25">
      <c r="A205" t="s">
        <v>2419</v>
      </c>
    </row>
    <row r="206" spans="1:1" x14ac:dyDescent="0.25">
      <c r="A206" t="s">
        <v>2677</v>
      </c>
    </row>
    <row r="207" spans="1:1" x14ac:dyDescent="0.25">
      <c r="A207" t="s">
        <v>2773</v>
      </c>
    </row>
    <row r="208" spans="1:1" x14ac:dyDescent="0.25">
      <c r="A208" t="s">
        <v>2815</v>
      </c>
    </row>
    <row r="209" spans="1:1" x14ac:dyDescent="0.25">
      <c r="A209" t="s">
        <v>2816</v>
      </c>
    </row>
    <row r="210" spans="1:1" x14ac:dyDescent="0.25">
      <c r="A210" t="s">
        <v>2817</v>
      </c>
    </row>
    <row r="211" spans="1:1" x14ac:dyDescent="0.25">
      <c r="A211" t="s">
        <v>55</v>
      </c>
    </row>
    <row r="212" spans="1:1" x14ac:dyDescent="0.25">
      <c r="A212" t="s">
        <v>56</v>
      </c>
    </row>
    <row r="213" spans="1:1" x14ac:dyDescent="0.25">
      <c r="A213" t="s">
        <v>44</v>
      </c>
    </row>
    <row r="214" spans="1:1" x14ac:dyDescent="0.25">
      <c r="A214" t="s">
        <v>57</v>
      </c>
    </row>
    <row r="215" spans="1:1" x14ac:dyDescent="0.25">
      <c r="A215" t="s">
        <v>46</v>
      </c>
    </row>
    <row r="216" spans="1:1" x14ac:dyDescent="0.25">
      <c r="A216" t="s">
        <v>47</v>
      </c>
    </row>
    <row r="217" spans="1:1" x14ac:dyDescent="0.25">
      <c r="A217" t="s">
        <v>2786</v>
      </c>
    </row>
    <row r="218" spans="1:1" x14ac:dyDescent="0.25">
      <c r="A218" t="s">
        <v>126</v>
      </c>
    </row>
    <row r="219" spans="1:1" x14ac:dyDescent="0.25">
      <c r="A219" t="s">
        <v>127</v>
      </c>
    </row>
    <row r="220" spans="1:1" x14ac:dyDescent="0.25">
      <c r="A220" t="s">
        <v>69</v>
      </c>
    </row>
    <row r="222" spans="1:1" x14ac:dyDescent="0.25">
      <c r="A222" t="s">
        <v>2256</v>
      </c>
    </row>
    <row r="223" spans="1:1" x14ac:dyDescent="0.25">
      <c r="A223" t="s">
        <v>2420</v>
      </c>
    </row>
    <row r="224" spans="1:1" x14ac:dyDescent="0.25">
      <c r="A224" t="s">
        <v>2678</v>
      </c>
    </row>
    <row r="225" spans="1:1" x14ac:dyDescent="0.25">
      <c r="A225" t="s">
        <v>2773</v>
      </c>
    </row>
    <row r="226" spans="1:1" x14ac:dyDescent="0.25">
      <c r="A226" t="s">
        <v>2818</v>
      </c>
    </row>
    <row r="227" spans="1:1" x14ac:dyDescent="0.25">
      <c r="A227" t="s">
        <v>2819</v>
      </c>
    </row>
    <row r="228" spans="1:1" x14ac:dyDescent="0.25">
      <c r="A228" t="s">
        <v>2820</v>
      </c>
    </row>
    <row r="229" spans="1:1" x14ac:dyDescent="0.25">
      <c r="A229" t="s">
        <v>112</v>
      </c>
    </row>
    <row r="230" spans="1:1" x14ac:dyDescent="0.25">
      <c r="A230" t="s">
        <v>120</v>
      </c>
    </row>
    <row r="231" spans="1:1" x14ac:dyDescent="0.25">
      <c r="A231" t="s">
        <v>44</v>
      </c>
    </row>
    <row r="232" spans="1:1" x14ac:dyDescent="0.25">
      <c r="A232" t="s">
        <v>66</v>
      </c>
    </row>
    <row r="233" spans="1:1" x14ac:dyDescent="0.25">
      <c r="A233" t="s">
        <v>131</v>
      </c>
    </row>
    <row r="234" spans="1:1" x14ac:dyDescent="0.25">
      <c r="A234" t="s">
        <v>47</v>
      </c>
    </row>
    <row r="235" spans="1:1" x14ac:dyDescent="0.25">
      <c r="A235" t="s">
        <v>2786</v>
      </c>
    </row>
    <row r="236" spans="1:1" x14ac:dyDescent="0.25">
      <c r="A236" t="s">
        <v>132</v>
      </c>
    </row>
    <row r="237" spans="1:1" x14ac:dyDescent="0.25">
      <c r="A237" t="s">
        <v>133</v>
      </c>
    </row>
    <row r="238" spans="1:1" x14ac:dyDescent="0.25">
      <c r="A238" t="s">
        <v>69</v>
      </c>
    </row>
    <row r="240" spans="1:1" x14ac:dyDescent="0.25">
      <c r="A240" t="s">
        <v>2257</v>
      </c>
    </row>
    <row r="241" spans="1:1" x14ac:dyDescent="0.25">
      <c r="A241" t="s">
        <v>2420</v>
      </c>
    </row>
    <row r="242" spans="1:1" x14ac:dyDescent="0.25">
      <c r="A242" t="s">
        <v>2678</v>
      </c>
    </row>
    <row r="243" spans="1:1" x14ac:dyDescent="0.25">
      <c r="A243" t="s">
        <v>2773</v>
      </c>
    </row>
    <row r="244" spans="1:1" x14ac:dyDescent="0.25">
      <c r="A244" t="s">
        <v>2821</v>
      </c>
    </row>
    <row r="245" spans="1:1" x14ac:dyDescent="0.25">
      <c r="A245" t="s">
        <v>2822</v>
      </c>
    </row>
    <row r="246" spans="1:1" x14ac:dyDescent="0.25">
      <c r="A246" t="s">
        <v>2823</v>
      </c>
    </row>
    <row r="247" spans="1:1" x14ac:dyDescent="0.25">
      <c r="A247" t="s">
        <v>55</v>
      </c>
    </row>
    <row r="248" spans="1:1" x14ac:dyDescent="0.25">
      <c r="A248" t="s">
        <v>56</v>
      </c>
    </row>
    <row r="249" spans="1:1" x14ac:dyDescent="0.25">
      <c r="A249" t="s">
        <v>44</v>
      </c>
    </row>
    <row r="250" spans="1:1" x14ac:dyDescent="0.25">
      <c r="A250" t="s">
        <v>57</v>
      </c>
    </row>
    <row r="251" spans="1:1" x14ac:dyDescent="0.25">
      <c r="A251" t="s">
        <v>46</v>
      </c>
    </row>
    <row r="252" spans="1:1" x14ac:dyDescent="0.25">
      <c r="A252" t="s">
        <v>47</v>
      </c>
    </row>
    <row r="253" spans="1:1" x14ac:dyDescent="0.25">
      <c r="A253" t="s">
        <v>2786</v>
      </c>
    </row>
    <row r="254" spans="1:1" x14ac:dyDescent="0.25">
      <c r="A254" t="s">
        <v>137</v>
      </c>
    </row>
    <row r="255" spans="1:1" x14ac:dyDescent="0.25">
      <c r="A255" t="s">
        <v>138</v>
      </c>
    </row>
    <row r="256" spans="1:1" x14ac:dyDescent="0.25">
      <c r="A256" t="s">
        <v>69</v>
      </c>
    </row>
    <row r="258" spans="1:1" x14ac:dyDescent="0.25">
      <c r="A258" t="s">
        <v>2258</v>
      </c>
    </row>
    <row r="259" spans="1:1" x14ac:dyDescent="0.25">
      <c r="A259" t="s">
        <v>2420</v>
      </c>
    </row>
    <row r="260" spans="1:1" x14ac:dyDescent="0.25">
      <c r="A260" t="s">
        <v>2678</v>
      </c>
    </row>
    <row r="261" spans="1:1" x14ac:dyDescent="0.25">
      <c r="A261" t="s">
        <v>2773</v>
      </c>
    </row>
    <row r="262" spans="1:1" x14ac:dyDescent="0.25">
      <c r="A262" t="s">
        <v>2824</v>
      </c>
    </row>
    <row r="263" spans="1:1" x14ac:dyDescent="0.25">
      <c r="A263" t="s">
        <v>2825</v>
      </c>
    </row>
    <row r="264" spans="1:1" x14ac:dyDescent="0.25">
      <c r="A264" t="s">
        <v>2826</v>
      </c>
    </row>
    <row r="265" spans="1:1" x14ac:dyDescent="0.25">
      <c r="A265" t="s">
        <v>55</v>
      </c>
    </row>
    <row r="266" spans="1:1" x14ac:dyDescent="0.25">
      <c r="A266" t="s">
        <v>56</v>
      </c>
    </row>
    <row r="267" spans="1:1" x14ac:dyDescent="0.25">
      <c r="A267" t="s">
        <v>44</v>
      </c>
    </row>
    <row r="268" spans="1:1" x14ac:dyDescent="0.25">
      <c r="A268" t="s">
        <v>57</v>
      </c>
    </row>
    <row r="269" spans="1:1" x14ac:dyDescent="0.25">
      <c r="A269" t="s">
        <v>131</v>
      </c>
    </row>
    <row r="270" spans="1:1" x14ac:dyDescent="0.25">
      <c r="A270" t="s">
        <v>47</v>
      </c>
    </row>
    <row r="271" spans="1:1" x14ac:dyDescent="0.25">
      <c r="A271" t="s">
        <v>2786</v>
      </c>
    </row>
    <row r="272" spans="1:1" x14ac:dyDescent="0.25">
      <c r="A272" t="s">
        <v>142</v>
      </c>
    </row>
    <row r="273" spans="1:1" x14ac:dyDescent="0.25">
      <c r="A273" t="s">
        <v>143</v>
      </c>
    </row>
    <row r="274" spans="1:1" x14ac:dyDescent="0.25">
      <c r="A274" t="s">
        <v>144</v>
      </c>
    </row>
    <row r="276" spans="1:1" x14ac:dyDescent="0.25">
      <c r="A276" t="s">
        <v>2259</v>
      </c>
    </row>
    <row r="277" spans="1:1" x14ac:dyDescent="0.25">
      <c r="A277" t="s">
        <v>2421</v>
      </c>
    </row>
    <row r="278" spans="1:1" x14ac:dyDescent="0.25">
      <c r="A278" t="s">
        <v>2679</v>
      </c>
    </row>
    <row r="279" spans="1:1" x14ac:dyDescent="0.25">
      <c r="A279" t="s">
        <v>2773</v>
      </c>
    </row>
    <row r="280" spans="1:1" x14ac:dyDescent="0.25">
      <c r="A280" t="s">
        <v>2827</v>
      </c>
    </row>
    <row r="281" spans="1:1" x14ac:dyDescent="0.25">
      <c r="A281" t="s">
        <v>2828</v>
      </c>
    </row>
    <row r="282" spans="1:1" x14ac:dyDescent="0.25">
      <c r="A282" t="s">
        <v>2829</v>
      </c>
    </row>
    <row r="283" spans="1:1" x14ac:dyDescent="0.25">
      <c r="A283" t="s">
        <v>112</v>
      </c>
    </row>
    <row r="284" spans="1:1" x14ac:dyDescent="0.25">
      <c r="A284" t="s">
        <v>120</v>
      </c>
    </row>
    <row r="285" spans="1:1" x14ac:dyDescent="0.25">
      <c r="A285" t="s">
        <v>44</v>
      </c>
    </row>
    <row r="286" spans="1:1" x14ac:dyDescent="0.25">
      <c r="A286" t="s">
        <v>66</v>
      </c>
    </row>
    <row r="287" spans="1:1" x14ac:dyDescent="0.25">
      <c r="A287" t="s">
        <v>77</v>
      </c>
    </row>
    <row r="288" spans="1:1" x14ac:dyDescent="0.25">
      <c r="A288" t="s">
        <v>47</v>
      </c>
    </row>
    <row r="289" spans="1:1" x14ac:dyDescent="0.25">
      <c r="A289" t="s">
        <v>2786</v>
      </c>
    </row>
    <row r="290" spans="1:1" x14ac:dyDescent="0.25">
      <c r="A290" t="s">
        <v>148</v>
      </c>
    </row>
    <row r="291" spans="1:1" x14ac:dyDescent="0.25">
      <c r="A291" t="s">
        <v>149</v>
      </c>
    </row>
    <row r="292" spans="1:1" x14ac:dyDescent="0.25">
      <c r="A292" t="s">
        <v>150</v>
      </c>
    </row>
    <row r="294" spans="1:1" x14ac:dyDescent="0.25">
      <c r="A294" t="s">
        <v>2260</v>
      </c>
    </row>
    <row r="295" spans="1:1" x14ac:dyDescent="0.25">
      <c r="A295" t="s">
        <v>2422</v>
      </c>
    </row>
    <row r="296" spans="1:1" x14ac:dyDescent="0.25">
      <c r="A296" t="s">
        <v>2679</v>
      </c>
    </row>
    <row r="297" spans="1:1" x14ac:dyDescent="0.25">
      <c r="A297" t="s">
        <v>2773</v>
      </c>
    </row>
    <row r="298" spans="1:1" x14ac:dyDescent="0.25">
      <c r="A298" t="s">
        <v>2830</v>
      </c>
    </row>
    <row r="299" spans="1:1" x14ac:dyDescent="0.25">
      <c r="A299" t="s">
        <v>2831</v>
      </c>
    </row>
    <row r="300" spans="1:1" x14ac:dyDescent="0.25">
      <c r="A300" t="s">
        <v>2832</v>
      </c>
    </row>
    <row r="301" spans="1:1" x14ac:dyDescent="0.25">
      <c r="A301" t="s">
        <v>100</v>
      </c>
    </row>
    <row r="302" spans="1:1" x14ac:dyDescent="0.25">
      <c r="A302" t="s">
        <v>101</v>
      </c>
    </row>
    <row r="303" spans="1:1" x14ac:dyDescent="0.25">
      <c r="A303" t="s">
        <v>44</v>
      </c>
    </row>
    <row r="304" spans="1:1" x14ac:dyDescent="0.25">
      <c r="A304" t="s">
        <v>45</v>
      </c>
    </row>
    <row r="305" spans="1:1" x14ac:dyDescent="0.25">
      <c r="A305" t="s">
        <v>154</v>
      </c>
    </row>
    <row r="306" spans="1:1" x14ac:dyDescent="0.25">
      <c r="A306" t="s">
        <v>47</v>
      </c>
    </row>
    <row r="307" spans="1:1" x14ac:dyDescent="0.25">
      <c r="A307" t="s">
        <v>2786</v>
      </c>
    </row>
    <row r="308" spans="1:1" x14ac:dyDescent="0.25">
      <c r="A308" t="s">
        <v>155</v>
      </c>
    </row>
    <row r="309" spans="1:1" x14ac:dyDescent="0.25">
      <c r="A309" t="s">
        <v>156</v>
      </c>
    </row>
    <row r="310" spans="1:1" x14ac:dyDescent="0.25">
      <c r="A310" t="s">
        <v>157</v>
      </c>
    </row>
    <row r="312" spans="1:1" x14ac:dyDescent="0.25">
      <c r="A312" t="s">
        <v>2261</v>
      </c>
    </row>
    <row r="313" spans="1:1" x14ac:dyDescent="0.25">
      <c r="A313" t="s">
        <v>2423</v>
      </c>
    </row>
    <row r="314" spans="1:1" x14ac:dyDescent="0.25">
      <c r="A314" t="s">
        <v>2679</v>
      </c>
    </row>
    <row r="315" spans="1:1" x14ac:dyDescent="0.25">
      <c r="A315" t="s">
        <v>2773</v>
      </c>
    </row>
    <row r="316" spans="1:1" x14ac:dyDescent="0.25">
      <c r="A316" t="s">
        <v>2833</v>
      </c>
    </row>
    <row r="317" spans="1:1" x14ac:dyDescent="0.25">
      <c r="A317" t="s">
        <v>2834</v>
      </c>
    </row>
    <row r="318" spans="1:1" x14ac:dyDescent="0.25">
      <c r="A318" t="s">
        <v>2835</v>
      </c>
    </row>
    <row r="319" spans="1:1" x14ac:dyDescent="0.25">
      <c r="A319" t="s">
        <v>112</v>
      </c>
    </row>
    <row r="320" spans="1:1" x14ac:dyDescent="0.25">
      <c r="A320" t="s">
        <v>120</v>
      </c>
    </row>
    <row r="321" spans="1:1" x14ac:dyDescent="0.25">
      <c r="A321" t="s">
        <v>44</v>
      </c>
    </row>
    <row r="322" spans="1:1" x14ac:dyDescent="0.25">
      <c r="A322" t="s">
        <v>66</v>
      </c>
    </row>
    <row r="323" spans="1:1" x14ac:dyDescent="0.25">
      <c r="A323" t="s">
        <v>46</v>
      </c>
    </row>
    <row r="324" spans="1:1" x14ac:dyDescent="0.25">
      <c r="A324" t="s">
        <v>47</v>
      </c>
    </row>
    <row r="325" spans="1:1" x14ac:dyDescent="0.25">
      <c r="A325" t="s">
        <v>2786</v>
      </c>
    </row>
    <row r="326" spans="1:1" x14ac:dyDescent="0.25">
      <c r="A326" t="s">
        <v>161</v>
      </c>
    </row>
    <row r="327" spans="1:1" x14ac:dyDescent="0.25">
      <c r="A327" t="s">
        <v>162</v>
      </c>
    </row>
    <row r="328" spans="1:1" x14ac:dyDescent="0.25">
      <c r="A328" t="s">
        <v>163</v>
      </c>
    </row>
    <row r="330" spans="1:1" x14ac:dyDescent="0.25">
      <c r="A330" t="s">
        <v>2262</v>
      </c>
    </row>
    <row r="331" spans="1:1" x14ac:dyDescent="0.25">
      <c r="A331" t="s">
        <v>2424</v>
      </c>
    </row>
    <row r="332" spans="1:1" x14ac:dyDescent="0.25">
      <c r="A332" t="s">
        <v>2679</v>
      </c>
    </row>
    <row r="333" spans="1:1" x14ac:dyDescent="0.25">
      <c r="A333" t="s">
        <v>2773</v>
      </c>
    </row>
    <row r="334" spans="1:1" x14ac:dyDescent="0.25">
      <c r="A334" t="s">
        <v>2836</v>
      </c>
    </row>
    <row r="335" spans="1:1" x14ac:dyDescent="0.25">
      <c r="A335" t="s">
        <v>2837</v>
      </c>
    </row>
    <row r="336" spans="1:1" x14ac:dyDescent="0.25">
      <c r="A336" t="s">
        <v>2838</v>
      </c>
    </row>
    <row r="337" spans="1:1" x14ac:dyDescent="0.25">
      <c r="A337" t="s">
        <v>55</v>
      </c>
    </row>
    <row r="338" spans="1:1" x14ac:dyDescent="0.25">
      <c r="A338" t="s">
        <v>56</v>
      </c>
    </row>
    <row r="339" spans="1:1" x14ac:dyDescent="0.25">
      <c r="A339" t="s">
        <v>44</v>
      </c>
    </row>
    <row r="340" spans="1:1" x14ac:dyDescent="0.25">
      <c r="A340" t="s">
        <v>57</v>
      </c>
    </row>
    <row r="341" spans="1:1" x14ac:dyDescent="0.25">
      <c r="A341" t="s">
        <v>167</v>
      </c>
    </row>
    <row r="342" spans="1:1" x14ac:dyDescent="0.25">
      <c r="A342" t="s">
        <v>47</v>
      </c>
    </row>
    <row r="343" spans="1:1" x14ac:dyDescent="0.25">
      <c r="A343" t="s">
        <v>2786</v>
      </c>
    </row>
    <row r="344" spans="1:1" x14ac:dyDescent="0.25">
      <c r="A344" t="s">
        <v>168</v>
      </c>
    </row>
    <row r="345" spans="1:1" x14ac:dyDescent="0.25">
      <c r="A345" t="s">
        <v>169</v>
      </c>
    </row>
    <row r="346" spans="1:1" x14ac:dyDescent="0.25">
      <c r="A346" t="s">
        <v>170</v>
      </c>
    </row>
    <row r="348" spans="1:1" x14ac:dyDescent="0.25">
      <c r="A348" t="s">
        <v>2263</v>
      </c>
    </row>
    <row r="349" spans="1:1" x14ac:dyDescent="0.25">
      <c r="A349" t="s">
        <v>2425</v>
      </c>
    </row>
    <row r="350" spans="1:1" x14ac:dyDescent="0.25">
      <c r="A350" t="s">
        <v>2679</v>
      </c>
    </row>
    <row r="351" spans="1:1" x14ac:dyDescent="0.25">
      <c r="A351" t="s">
        <v>2773</v>
      </c>
    </row>
    <row r="352" spans="1:1" x14ac:dyDescent="0.25">
      <c r="A352" t="s">
        <v>2839</v>
      </c>
    </row>
    <row r="353" spans="1:1" x14ac:dyDescent="0.25">
      <c r="A353" t="s">
        <v>2840</v>
      </c>
    </row>
    <row r="354" spans="1:1" x14ac:dyDescent="0.25">
      <c r="A354" t="s">
        <v>2841</v>
      </c>
    </row>
    <row r="355" spans="1:1" x14ac:dyDescent="0.25">
      <c r="A355" t="s">
        <v>112</v>
      </c>
    </row>
    <row r="356" spans="1:1" x14ac:dyDescent="0.25">
      <c r="A356" t="s">
        <v>120</v>
      </c>
    </row>
    <row r="357" spans="1:1" x14ac:dyDescent="0.25">
      <c r="A357" t="s">
        <v>44</v>
      </c>
    </row>
    <row r="358" spans="1:1" x14ac:dyDescent="0.25">
      <c r="A358" t="s">
        <v>66</v>
      </c>
    </row>
    <row r="359" spans="1:1" x14ac:dyDescent="0.25">
      <c r="A359" t="s">
        <v>46</v>
      </c>
    </row>
    <row r="360" spans="1:1" x14ac:dyDescent="0.25">
      <c r="A360" t="s">
        <v>47</v>
      </c>
    </row>
    <row r="361" spans="1:1" x14ac:dyDescent="0.25">
      <c r="A361" t="s">
        <v>2786</v>
      </c>
    </row>
    <row r="362" spans="1:1" x14ac:dyDescent="0.25">
      <c r="A362" t="s">
        <v>174</v>
      </c>
    </row>
    <row r="363" spans="1:1" x14ac:dyDescent="0.25">
      <c r="A363" t="s">
        <v>175</v>
      </c>
    </row>
    <row r="364" spans="1:1" x14ac:dyDescent="0.25">
      <c r="A364" t="s">
        <v>176</v>
      </c>
    </row>
    <row r="366" spans="1:1" x14ac:dyDescent="0.25">
      <c r="A366" t="s">
        <v>2264</v>
      </c>
    </row>
    <row r="367" spans="1:1" x14ac:dyDescent="0.25">
      <c r="A367" t="s">
        <v>2425</v>
      </c>
    </row>
    <row r="368" spans="1:1" x14ac:dyDescent="0.25">
      <c r="A368" t="s">
        <v>2679</v>
      </c>
    </row>
    <row r="369" spans="1:1" x14ac:dyDescent="0.25">
      <c r="A369" t="s">
        <v>2773</v>
      </c>
    </row>
    <row r="370" spans="1:1" x14ac:dyDescent="0.25">
      <c r="A370" t="s">
        <v>2842</v>
      </c>
    </row>
    <row r="371" spans="1:1" x14ac:dyDescent="0.25">
      <c r="A371" t="s">
        <v>2843</v>
      </c>
    </row>
    <row r="372" spans="1:1" x14ac:dyDescent="0.25">
      <c r="A372" t="s">
        <v>2844</v>
      </c>
    </row>
    <row r="373" spans="1:1" x14ac:dyDescent="0.25">
      <c r="A373" t="s">
        <v>112</v>
      </c>
    </row>
    <row r="374" spans="1:1" x14ac:dyDescent="0.25">
      <c r="A374" t="s">
        <v>120</v>
      </c>
    </row>
    <row r="375" spans="1:1" x14ac:dyDescent="0.25">
      <c r="A375" t="s">
        <v>44</v>
      </c>
    </row>
    <row r="376" spans="1:1" x14ac:dyDescent="0.25">
      <c r="A376" t="s">
        <v>66</v>
      </c>
    </row>
    <row r="377" spans="1:1" x14ac:dyDescent="0.25">
      <c r="A377" t="s">
        <v>131</v>
      </c>
    </row>
    <row r="378" spans="1:1" x14ac:dyDescent="0.25">
      <c r="A378" t="s">
        <v>47</v>
      </c>
    </row>
    <row r="379" spans="1:1" x14ac:dyDescent="0.25">
      <c r="A379" t="s">
        <v>2786</v>
      </c>
    </row>
    <row r="380" spans="1:1" x14ac:dyDescent="0.25">
      <c r="A380" t="s">
        <v>180</v>
      </c>
    </row>
    <row r="381" spans="1:1" x14ac:dyDescent="0.25">
      <c r="A381" t="s">
        <v>181</v>
      </c>
    </row>
    <row r="382" spans="1:1" x14ac:dyDescent="0.25">
      <c r="A382" t="s">
        <v>182</v>
      </c>
    </row>
    <row r="384" spans="1:1" x14ac:dyDescent="0.25">
      <c r="A384" t="s">
        <v>2265</v>
      </c>
    </row>
    <row r="385" spans="1:1" x14ac:dyDescent="0.25">
      <c r="A385" t="s">
        <v>2426</v>
      </c>
    </row>
    <row r="386" spans="1:1" x14ac:dyDescent="0.25">
      <c r="A386" t="s">
        <v>2679</v>
      </c>
    </row>
    <row r="387" spans="1:1" x14ac:dyDescent="0.25">
      <c r="A387" t="s">
        <v>2773</v>
      </c>
    </row>
    <row r="388" spans="1:1" x14ac:dyDescent="0.25">
      <c r="A388" t="s">
        <v>2845</v>
      </c>
    </row>
    <row r="389" spans="1:1" x14ac:dyDescent="0.25">
      <c r="A389" t="s">
        <v>2846</v>
      </c>
    </row>
    <row r="390" spans="1:1" x14ac:dyDescent="0.25">
      <c r="A390" t="s">
        <v>2847</v>
      </c>
    </row>
    <row r="391" spans="1:1" x14ac:dyDescent="0.25">
      <c r="A391" t="s">
        <v>55</v>
      </c>
    </row>
    <row r="392" spans="1:1" x14ac:dyDescent="0.25">
      <c r="A392" t="s">
        <v>56</v>
      </c>
    </row>
    <row r="393" spans="1:1" x14ac:dyDescent="0.25">
      <c r="A393" t="s">
        <v>44</v>
      </c>
    </row>
    <row r="394" spans="1:1" x14ac:dyDescent="0.25">
      <c r="A394" t="s">
        <v>57</v>
      </c>
    </row>
    <row r="395" spans="1:1" x14ac:dyDescent="0.25">
      <c r="A395" t="s">
        <v>77</v>
      </c>
    </row>
    <row r="396" spans="1:1" x14ac:dyDescent="0.25">
      <c r="A396" t="s">
        <v>47</v>
      </c>
    </row>
    <row r="397" spans="1:1" x14ac:dyDescent="0.25">
      <c r="A397" t="s">
        <v>2786</v>
      </c>
    </row>
    <row r="398" spans="1:1" x14ac:dyDescent="0.25">
      <c r="A398" t="s">
        <v>186</v>
      </c>
    </row>
    <row r="399" spans="1:1" x14ac:dyDescent="0.25">
      <c r="A399" t="s">
        <v>187</v>
      </c>
    </row>
    <row r="400" spans="1:1" x14ac:dyDescent="0.25">
      <c r="A400" t="s">
        <v>188</v>
      </c>
    </row>
    <row r="402" spans="1:1" x14ac:dyDescent="0.25">
      <c r="A402" t="s">
        <v>2811</v>
      </c>
    </row>
    <row r="403" spans="1:1" x14ac:dyDescent="0.25">
      <c r="A403" t="s">
        <v>2427</v>
      </c>
    </row>
    <row r="404" spans="1:1" x14ac:dyDescent="0.25">
      <c r="A404" t="s">
        <v>2680</v>
      </c>
    </row>
    <row r="405" spans="1:1" x14ac:dyDescent="0.25">
      <c r="A405" t="s">
        <v>2774</v>
      </c>
    </row>
    <row r="406" spans="1:1" x14ac:dyDescent="0.25">
      <c r="A406" t="s">
        <v>2848</v>
      </c>
    </row>
    <row r="407" spans="1:1" x14ac:dyDescent="0.25">
      <c r="A407" t="s">
        <v>2849</v>
      </c>
    </row>
    <row r="408" spans="1:1" x14ac:dyDescent="0.25">
      <c r="A408" t="s">
        <v>2804</v>
      </c>
    </row>
    <row r="409" spans="1:1" x14ac:dyDescent="0.25">
      <c r="A409" t="s">
        <v>84</v>
      </c>
    </row>
    <row r="410" spans="1:1" x14ac:dyDescent="0.25">
      <c r="A410" t="s">
        <v>85</v>
      </c>
    </row>
    <row r="411" spans="1:1" x14ac:dyDescent="0.25">
      <c r="A411" t="s">
        <v>44</v>
      </c>
    </row>
    <row r="412" spans="1:1" x14ac:dyDescent="0.25">
      <c r="A412" t="s">
        <v>66</v>
      </c>
    </row>
    <row r="413" spans="1:1" x14ac:dyDescent="0.25">
      <c r="A413" t="s">
        <v>167</v>
      </c>
    </row>
    <row r="414" spans="1:1" x14ac:dyDescent="0.25">
      <c r="A414" t="s">
        <v>47</v>
      </c>
    </row>
    <row r="415" spans="1:1" x14ac:dyDescent="0.25">
      <c r="A415" t="s">
        <v>2850</v>
      </c>
    </row>
    <row r="416" spans="1:1" x14ac:dyDescent="0.25">
      <c r="A416" t="s">
        <v>192</v>
      </c>
    </row>
    <row r="417" spans="1:1" x14ac:dyDescent="0.25">
      <c r="A417" t="s">
        <v>193</v>
      </c>
    </row>
    <row r="418" spans="1:1" x14ac:dyDescent="0.25">
      <c r="A418" t="s">
        <v>194</v>
      </c>
    </row>
    <row r="420" spans="1:1" x14ac:dyDescent="0.25">
      <c r="A420" t="s">
        <v>2811</v>
      </c>
    </row>
    <row r="421" spans="1:1" x14ac:dyDescent="0.25">
      <c r="A421" t="s">
        <v>2428</v>
      </c>
    </row>
    <row r="422" spans="1:1" x14ac:dyDescent="0.25">
      <c r="A422" t="s">
        <v>2680</v>
      </c>
    </row>
    <row r="423" spans="1:1" x14ac:dyDescent="0.25">
      <c r="A423" t="s">
        <v>2774</v>
      </c>
    </row>
    <row r="424" spans="1:1" x14ac:dyDescent="0.25">
      <c r="A424" t="s">
        <v>2851</v>
      </c>
    </row>
    <row r="425" spans="1:1" x14ac:dyDescent="0.25">
      <c r="A425" t="s">
        <v>2852</v>
      </c>
    </row>
    <row r="426" spans="1:1" x14ac:dyDescent="0.25">
      <c r="A426" t="s">
        <v>2853</v>
      </c>
    </row>
    <row r="427" spans="1:1" x14ac:dyDescent="0.25">
      <c r="A427" t="s">
        <v>55</v>
      </c>
    </row>
    <row r="428" spans="1:1" x14ac:dyDescent="0.25">
      <c r="A428" t="s">
        <v>56</v>
      </c>
    </row>
    <row r="429" spans="1:1" x14ac:dyDescent="0.25">
      <c r="A429" t="s">
        <v>44</v>
      </c>
    </row>
    <row r="430" spans="1:1" x14ac:dyDescent="0.25">
      <c r="A430" t="s">
        <v>57</v>
      </c>
    </row>
    <row r="431" spans="1:1" x14ac:dyDescent="0.25">
      <c r="A431" t="s">
        <v>131</v>
      </c>
    </row>
    <row r="432" spans="1:1" x14ac:dyDescent="0.25">
      <c r="A432" t="s">
        <v>47</v>
      </c>
    </row>
    <row r="433" spans="1:1" x14ac:dyDescent="0.25">
      <c r="A433" t="s">
        <v>2850</v>
      </c>
    </row>
    <row r="434" spans="1:1" x14ac:dyDescent="0.25">
      <c r="A434" t="s">
        <v>198</v>
      </c>
    </row>
    <row r="435" spans="1:1" x14ac:dyDescent="0.25">
      <c r="A435" t="s">
        <v>199</v>
      </c>
    </row>
    <row r="436" spans="1:1" x14ac:dyDescent="0.25">
      <c r="A436" t="s">
        <v>200</v>
      </c>
    </row>
    <row r="438" spans="1:1" x14ac:dyDescent="0.25">
      <c r="A438" t="s">
        <v>2811</v>
      </c>
    </row>
    <row r="439" spans="1:1" x14ac:dyDescent="0.25">
      <c r="A439" t="s">
        <v>2429</v>
      </c>
    </row>
    <row r="440" spans="1:1" x14ac:dyDescent="0.25">
      <c r="A440" t="s">
        <v>2681</v>
      </c>
    </row>
    <row r="441" spans="1:1" x14ac:dyDescent="0.25">
      <c r="A441" t="s">
        <v>2774</v>
      </c>
    </row>
    <row r="442" spans="1:1" x14ac:dyDescent="0.25">
      <c r="A442" t="s">
        <v>2854</v>
      </c>
    </row>
    <row r="443" spans="1:1" x14ac:dyDescent="0.25">
      <c r="A443" t="s">
        <v>2855</v>
      </c>
    </row>
    <row r="444" spans="1:1" x14ac:dyDescent="0.25">
      <c r="A444" t="s">
        <v>2856</v>
      </c>
    </row>
    <row r="445" spans="1:1" x14ac:dyDescent="0.25">
      <c r="A445" t="s">
        <v>84</v>
      </c>
    </row>
    <row r="446" spans="1:1" x14ac:dyDescent="0.25">
      <c r="A446" t="s">
        <v>85</v>
      </c>
    </row>
    <row r="447" spans="1:1" x14ac:dyDescent="0.25">
      <c r="A447" t="s">
        <v>44</v>
      </c>
    </row>
    <row r="448" spans="1:1" x14ac:dyDescent="0.25">
      <c r="A448" t="s">
        <v>66</v>
      </c>
    </row>
    <row r="449" spans="1:1" x14ac:dyDescent="0.25">
      <c r="A449" t="s">
        <v>46</v>
      </c>
    </row>
    <row r="450" spans="1:1" x14ac:dyDescent="0.25">
      <c r="A450" t="s">
        <v>47</v>
      </c>
    </row>
    <row r="451" spans="1:1" x14ac:dyDescent="0.25">
      <c r="A451" t="s">
        <v>2850</v>
      </c>
    </row>
    <row r="452" spans="1:1" x14ac:dyDescent="0.25">
      <c r="A452" t="s">
        <v>204</v>
      </c>
    </row>
    <row r="453" spans="1:1" x14ac:dyDescent="0.25">
      <c r="A453" t="s">
        <v>205</v>
      </c>
    </row>
    <row r="454" spans="1:1" x14ac:dyDescent="0.25">
      <c r="A454" t="s">
        <v>206</v>
      </c>
    </row>
    <row r="456" spans="1:1" x14ac:dyDescent="0.25">
      <c r="A456" t="s">
        <v>2811</v>
      </c>
    </row>
    <row r="457" spans="1:1" x14ac:dyDescent="0.25">
      <c r="A457" t="s">
        <v>2430</v>
      </c>
    </row>
    <row r="458" spans="1:1" x14ac:dyDescent="0.25">
      <c r="A458" t="s">
        <v>2681</v>
      </c>
    </row>
    <row r="459" spans="1:1" x14ac:dyDescent="0.25">
      <c r="A459" t="s">
        <v>2774</v>
      </c>
    </row>
    <row r="460" spans="1:1" x14ac:dyDescent="0.25">
      <c r="A460" t="s">
        <v>2857</v>
      </c>
    </row>
    <row r="461" spans="1:1" x14ac:dyDescent="0.25">
      <c r="A461" t="s">
        <v>2858</v>
      </c>
    </row>
    <row r="462" spans="1:1" x14ac:dyDescent="0.25">
      <c r="A462" t="s">
        <v>2859</v>
      </c>
    </row>
    <row r="463" spans="1:1" x14ac:dyDescent="0.25">
      <c r="A463" t="s">
        <v>112</v>
      </c>
    </row>
    <row r="464" spans="1:1" x14ac:dyDescent="0.25">
      <c r="A464" t="s">
        <v>120</v>
      </c>
    </row>
    <row r="465" spans="1:1" x14ac:dyDescent="0.25">
      <c r="A465" t="s">
        <v>44</v>
      </c>
    </row>
    <row r="466" spans="1:1" x14ac:dyDescent="0.25">
      <c r="A466" t="s">
        <v>66</v>
      </c>
    </row>
    <row r="467" spans="1:1" x14ac:dyDescent="0.25">
      <c r="A467" t="s">
        <v>113</v>
      </c>
    </row>
    <row r="468" spans="1:1" x14ac:dyDescent="0.25">
      <c r="A468" t="s">
        <v>93</v>
      </c>
    </row>
    <row r="469" spans="1:1" x14ac:dyDescent="0.25">
      <c r="A469" t="s">
        <v>2850</v>
      </c>
    </row>
    <row r="470" spans="1:1" x14ac:dyDescent="0.25">
      <c r="A470" t="s">
        <v>210</v>
      </c>
    </row>
    <row r="471" spans="1:1" x14ac:dyDescent="0.25">
      <c r="A471" t="s">
        <v>211</v>
      </c>
    </row>
    <row r="472" spans="1:1" x14ac:dyDescent="0.25">
      <c r="A472" t="s">
        <v>212</v>
      </c>
    </row>
    <row r="474" spans="1:1" x14ac:dyDescent="0.25">
      <c r="A474" t="s">
        <v>2266</v>
      </c>
    </row>
    <row r="475" spans="1:1" x14ac:dyDescent="0.25">
      <c r="A475" t="s">
        <v>2431</v>
      </c>
    </row>
    <row r="476" spans="1:1" x14ac:dyDescent="0.25">
      <c r="A476" t="s">
        <v>2682</v>
      </c>
    </row>
    <row r="477" spans="1:1" x14ac:dyDescent="0.25">
      <c r="A477" t="s">
        <v>2774</v>
      </c>
    </row>
    <row r="478" spans="1:1" x14ac:dyDescent="0.25">
      <c r="A478" t="s">
        <v>2860</v>
      </c>
    </row>
    <row r="479" spans="1:1" x14ac:dyDescent="0.25">
      <c r="A479" t="s">
        <v>2861</v>
      </c>
    </row>
    <row r="480" spans="1:1" x14ac:dyDescent="0.25">
      <c r="A480" t="s">
        <v>2862</v>
      </c>
    </row>
    <row r="481" spans="1:1" x14ac:dyDescent="0.25">
      <c r="A481" t="s">
        <v>216</v>
      </c>
    </row>
    <row r="482" spans="1:1" x14ac:dyDescent="0.25">
      <c r="A482" t="s">
        <v>217</v>
      </c>
    </row>
    <row r="483" spans="1:1" x14ac:dyDescent="0.25">
      <c r="A483" t="s">
        <v>44</v>
      </c>
    </row>
    <row r="484" spans="1:1" x14ac:dyDescent="0.25">
      <c r="A484" t="s">
        <v>45</v>
      </c>
    </row>
    <row r="485" spans="1:1" x14ac:dyDescent="0.25">
      <c r="A485" t="s">
        <v>46</v>
      </c>
    </row>
    <row r="486" spans="1:1" x14ac:dyDescent="0.25">
      <c r="A486" t="s">
        <v>47</v>
      </c>
    </row>
    <row r="487" spans="1:1" x14ac:dyDescent="0.25">
      <c r="A487" t="s">
        <v>2850</v>
      </c>
    </row>
    <row r="488" spans="1:1" x14ac:dyDescent="0.25">
      <c r="A488" t="s">
        <v>218</v>
      </c>
    </row>
    <row r="489" spans="1:1" x14ac:dyDescent="0.25">
      <c r="A489" t="s">
        <v>219</v>
      </c>
    </row>
    <row r="490" spans="1:1" x14ac:dyDescent="0.25">
      <c r="A490" t="s">
        <v>220</v>
      </c>
    </row>
    <row r="492" spans="1:1" x14ac:dyDescent="0.25">
      <c r="A492" t="s">
        <v>2811</v>
      </c>
    </row>
    <row r="493" spans="1:1" x14ac:dyDescent="0.25">
      <c r="A493" t="s">
        <v>2431</v>
      </c>
    </row>
    <row r="494" spans="1:1" x14ac:dyDescent="0.25">
      <c r="A494" t="s">
        <v>2682</v>
      </c>
    </row>
    <row r="495" spans="1:1" x14ac:dyDescent="0.25">
      <c r="A495" t="s">
        <v>2774</v>
      </c>
    </row>
    <row r="496" spans="1:1" x14ac:dyDescent="0.25">
      <c r="A496" t="s">
        <v>2793</v>
      </c>
    </row>
    <row r="497" spans="1:1" x14ac:dyDescent="0.25">
      <c r="A497" t="s">
        <v>2794</v>
      </c>
    </row>
    <row r="498" spans="1:1" x14ac:dyDescent="0.25">
      <c r="A498" t="s">
        <v>2795</v>
      </c>
    </row>
    <row r="499" spans="1:1" x14ac:dyDescent="0.25">
      <c r="A499" t="s">
        <v>221</v>
      </c>
    </row>
    <row r="500" spans="1:1" x14ac:dyDescent="0.25">
      <c r="A500" t="s">
        <v>73</v>
      </c>
    </row>
    <row r="501" spans="1:1" x14ac:dyDescent="0.25">
      <c r="A501" t="s">
        <v>44</v>
      </c>
    </row>
    <row r="502" spans="1:1" x14ac:dyDescent="0.25">
      <c r="A502" t="s">
        <v>222</v>
      </c>
    </row>
    <row r="503" spans="1:1" x14ac:dyDescent="0.25">
      <c r="A503" t="s">
        <v>77</v>
      </c>
    </row>
    <row r="504" spans="1:1" x14ac:dyDescent="0.25">
      <c r="A504" t="s">
        <v>93</v>
      </c>
    </row>
    <row r="505" spans="1:1" x14ac:dyDescent="0.25">
      <c r="A505" t="s">
        <v>223</v>
      </c>
    </row>
    <row r="506" spans="1:1" x14ac:dyDescent="0.25">
      <c r="A506" t="s">
        <v>224</v>
      </c>
    </row>
    <row r="507" spans="1:1" x14ac:dyDescent="0.25">
      <c r="A507" t="s">
        <v>225</v>
      </c>
    </row>
    <row r="508" spans="1:1" x14ac:dyDescent="0.25">
      <c r="A508" t="s">
        <v>226</v>
      </c>
    </row>
    <row r="510" spans="1:1" x14ac:dyDescent="0.25">
      <c r="A510" t="s">
        <v>2811</v>
      </c>
    </row>
    <row r="511" spans="1:1" x14ac:dyDescent="0.25">
      <c r="A511" t="s">
        <v>2432</v>
      </c>
    </row>
    <row r="512" spans="1:1" x14ac:dyDescent="0.25">
      <c r="A512" t="s">
        <v>2682</v>
      </c>
    </row>
    <row r="513" spans="1:1" x14ac:dyDescent="0.25">
      <c r="A513" t="s">
        <v>2774</v>
      </c>
    </row>
    <row r="514" spans="1:1" x14ac:dyDescent="0.25">
      <c r="A514" t="s">
        <v>2863</v>
      </c>
    </row>
    <row r="515" spans="1:1" x14ac:dyDescent="0.25">
      <c r="A515" t="s">
        <v>2864</v>
      </c>
    </row>
    <row r="516" spans="1:1" x14ac:dyDescent="0.25">
      <c r="A516" t="s">
        <v>2865</v>
      </c>
    </row>
    <row r="517" spans="1:1" x14ac:dyDescent="0.25">
      <c r="A517" t="s">
        <v>100</v>
      </c>
    </row>
    <row r="518" spans="1:1" x14ac:dyDescent="0.25">
      <c r="A518" t="s">
        <v>101</v>
      </c>
    </row>
    <row r="519" spans="1:1" x14ac:dyDescent="0.25">
      <c r="A519" t="s">
        <v>44</v>
      </c>
    </row>
    <row r="520" spans="1:1" x14ac:dyDescent="0.25">
      <c r="A520" t="s">
        <v>45</v>
      </c>
    </row>
    <row r="521" spans="1:1" x14ac:dyDescent="0.25">
      <c r="A521" t="s">
        <v>46</v>
      </c>
    </row>
    <row r="522" spans="1:1" x14ac:dyDescent="0.25">
      <c r="A522" t="s">
        <v>47</v>
      </c>
    </row>
    <row r="523" spans="1:1" x14ac:dyDescent="0.25">
      <c r="A523" t="s">
        <v>2850</v>
      </c>
    </row>
    <row r="524" spans="1:1" x14ac:dyDescent="0.25">
      <c r="A524" t="s">
        <v>230</v>
      </c>
    </row>
    <row r="525" spans="1:1" x14ac:dyDescent="0.25">
      <c r="A525" t="s">
        <v>231</v>
      </c>
    </row>
    <row r="526" spans="1:1" x14ac:dyDescent="0.25">
      <c r="A526" t="s">
        <v>232</v>
      </c>
    </row>
    <row r="528" spans="1:1" x14ac:dyDescent="0.25">
      <c r="A528" t="s">
        <v>2811</v>
      </c>
    </row>
    <row r="529" spans="1:1" x14ac:dyDescent="0.25">
      <c r="A529" t="s">
        <v>2432</v>
      </c>
    </row>
    <row r="530" spans="1:1" x14ac:dyDescent="0.25">
      <c r="A530" t="s">
        <v>2682</v>
      </c>
    </row>
    <row r="531" spans="1:1" x14ac:dyDescent="0.25">
      <c r="A531" t="s">
        <v>2774</v>
      </c>
    </row>
    <row r="532" spans="1:1" x14ac:dyDescent="0.25">
      <c r="A532" t="s">
        <v>2866</v>
      </c>
    </row>
    <row r="533" spans="1:1" x14ac:dyDescent="0.25">
      <c r="A533" t="s">
        <v>2867</v>
      </c>
    </row>
    <row r="534" spans="1:1" x14ac:dyDescent="0.25">
      <c r="A534" t="s">
        <v>2865</v>
      </c>
    </row>
    <row r="535" spans="1:1" x14ac:dyDescent="0.25">
      <c r="A535" t="s">
        <v>84</v>
      </c>
    </row>
    <row r="536" spans="1:1" x14ac:dyDescent="0.25">
      <c r="A536" t="s">
        <v>85</v>
      </c>
    </row>
    <row r="537" spans="1:1" x14ac:dyDescent="0.25">
      <c r="A537" t="s">
        <v>44</v>
      </c>
    </row>
    <row r="538" spans="1:1" x14ac:dyDescent="0.25">
      <c r="A538" t="s">
        <v>66</v>
      </c>
    </row>
    <row r="539" spans="1:1" x14ac:dyDescent="0.25">
      <c r="A539" t="s">
        <v>46</v>
      </c>
    </row>
    <row r="540" spans="1:1" x14ac:dyDescent="0.25">
      <c r="A540" t="s">
        <v>235</v>
      </c>
    </row>
    <row r="541" spans="1:1" x14ac:dyDescent="0.25">
      <c r="A541" t="s">
        <v>2850</v>
      </c>
    </row>
    <row r="542" spans="1:1" x14ac:dyDescent="0.25">
      <c r="A542" t="s">
        <v>236</v>
      </c>
    </row>
    <row r="543" spans="1:1" x14ac:dyDescent="0.25">
      <c r="A543" t="s">
        <v>237</v>
      </c>
    </row>
    <row r="544" spans="1:1" x14ac:dyDescent="0.25">
      <c r="A544" t="s">
        <v>238</v>
      </c>
    </row>
    <row r="546" spans="1:1" x14ac:dyDescent="0.25">
      <c r="A546" t="s">
        <v>2811</v>
      </c>
    </row>
    <row r="547" spans="1:1" x14ac:dyDescent="0.25">
      <c r="A547" t="s">
        <v>2433</v>
      </c>
    </row>
    <row r="548" spans="1:1" x14ac:dyDescent="0.25">
      <c r="A548" t="s">
        <v>2682</v>
      </c>
    </row>
    <row r="549" spans="1:1" x14ac:dyDescent="0.25">
      <c r="A549" t="s">
        <v>2774</v>
      </c>
    </row>
    <row r="550" spans="1:1" x14ac:dyDescent="0.25">
      <c r="A550" t="s">
        <v>2868</v>
      </c>
    </row>
    <row r="551" spans="1:1" x14ac:dyDescent="0.25">
      <c r="A551" t="s">
        <v>2869</v>
      </c>
    </row>
    <row r="552" spans="1:1" x14ac:dyDescent="0.25">
      <c r="A552" t="s">
        <v>2870</v>
      </c>
    </row>
    <row r="553" spans="1:1" x14ac:dyDescent="0.25">
      <c r="A553" t="s">
        <v>242</v>
      </c>
    </row>
    <row r="554" spans="1:1" x14ac:dyDescent="0.25">
      <c r="A554" t="s">
        <v>56</v>
      </c>
    </row>
    <row r="555" spans="1:1" x14ac:dyDescent="0.25">
      <c r="A555" t="s">
        <v>44</v>
      </c>
    </row>
    <row r="556" spans="1:1" x14ac:dyDescent="0.25">
      <c r="A556" t="s">
        <v>243</v>
      </c>
    </row>
    <row r="557" spans="1:1" x14ac:dyDescent="0.25">
      <c r="A557" t="s">
        <v>167</v>
      </c>
    </row>
    <row r="558" spans="1:1" x14ac:dyDescent="0.25">
      <c r="A558" t="s">
        <v>47</v>
      </c>
    </row>
    <row r="559" spans="1:1" x14ac:dyDescent="0.25">
      <c r="A559" t="s">
        <v>2850</v>
      </c>
    </row>
    <row r="560" spans="1:1" x14ac:dyDescent="0.25">
      <c r="A560" t="s">
        <v>244</v>
      </c>
    </row>
    <row r="561" spans="1:1" x14ac:dyDescent="0.25">
      <c r="A561" t="s">
        <v>245</v>
      </c>
    </row>
    <row r="562" spans="1:1" x14ac:dyDescent="0.25">
      <c r="A562" t="s">
        <v>246</v>
      </c>
    </row>
    <row r="564" spans="1:1" x14ac:dyDescent="0.25">
      <c r="A564" t="s">
        <v>2811</v>
      </c>
    </row>
    <row r="565" spans="1:1" x14ac:dyDescent="0.25">
      <c r="A565" t="s">
        <v>2433</v>
      </c>
    </row>
    <row r="566" spans="1:1" x14ac:dyDescent="0.25">
      <c r="A566" t="s">
        <v>2682</v>
      </c>
    </row>
    <row r="567" spans="1:1" x14ac:dyDescent="0.25">
      <c r="A567" t="s">
        <v>2774</v>
      </c>
    </row>
    <row r="568" spans="1:1" x14ac:dyDescent="0.25">
      <c r="A568" t="s">
        <v>2871</v>
      </c>
    </row>
    <row r="569" spans="1:1" x14ac:dyDescent="0.25">
      <c r="A569" t="s">
        <v>2872</v>
      </c>
    </row>
    <row r="570" spans="1:1" x14ac:dyDescent="0.25">
      <c r="A570" t="s">
        <v>2870</v>
      </c>
    </row>
    <row r="571" spans="1:1" x14ac:dyDescent="0.25">
      <c r="A571" t="s">
        <v>112</v>
      </c>
    </row>
    <row r="572" spans="1:1" x14ac:dyDescent="0.25">
      <c r="A572" t="s">
        <v>120</v>
      </c>
    </row>
    <row r="573" spans="1:1" x14ac:dyDescent="0.25">
      <c r="A573" t="s">
        <v>44</v>
      </c>
    </row>
    <row r="574" spans="1:1" x14ac:dyDescent="0.25">
      <c r="A574" t="s">
        <v>66</v>
      </c>
    </row>
    <row r="575" spans="1:1" x14ac:dyDescent="0.25">
      <c r="A575" t="s">
        <v>249</v>
      </c>
    </row>
    <row r="576" spans="1:1" x14ac:dyDescent="0.25">
      <c r="A576" t="s">
        <v>93</v>
      </c>
    </row>
    <row r="577" spans="1:1" x14ac:dyDescent="0.25">
      <c r="A577" t="s">
        <v>2850</v>
      </c>
    </row>
    <row r="578" spans="1:1" x14ac:dyDescent="0.25">
      <c r="A578" t="s">
        <v>250</v>
      </c>
    </row>
    <row r="579" spans="1:1" x14ac:dyDescent="0.25">
      <c r="A579" t="s">
        <v>251</v>
      </c>
    </row>
    <row r="580" spans="1:1" x14ac:dyDescent="0.25">
      <c r="A580" t="s">
        <v>252</v>
      </c>
    </row>
    <row r="582" spans="1:1" x14ac:dyDescent="0.25">
      <c r="A582" t="s">
        <v>2811</v>
      </c>
    </row>
    <row r="583" spans="1:1" x14ac:dyDescent="0.25">
      <c r="A583" t="s">
        <v>2434</v>
      </c>
    </row>
    <row r="584" spans="1:1" x14ac:dyDescent="0.25">
      <c r="A584" t="s">
        <v>2677</v>
      </c>
    </row>
    <row r="585" spans="1:1" x14ac:dyDescent="0.25">
      <c r="A585" t="s">
        <v>2773</v>
      </c>
    </row>
    <row r="586" spans="1:1" x14ac:dyDescent="0.25">
      <c r="A586" t="s">
        <v>2873</v>
      </c>
    </row>
    <row r="587" spans="1:1" x14ac:dyDescent="0.25">
      <c r="A587" t="s">
        <v>2874</v>
      </c>
    </row>
    <row r="588" spans="1:1" x14ac:dyDescent="0.25">
      <c r="A588" t="s">
        <v>2875</v>
      </c>
    </row>
    <row r="589" spans="1:1" x14ac:dyDescent="0.25">
      <c r="A589" t="s">
        <v>55</v>
      </c>
    </row>
    <row r="590" spans="1:1" x14ac:dyDescent="0.25">
      <c r="A590" t="s">
        <v>73</v>
      </c>
    </row>
    <row r="591" spans="1:1" x14ac:dyDescent="0.25">
      <c r="A591" t="s">
        <v>44</v>
      </c>
    </row>
    <row r="592" spans="1:1" x14ac:dyDescent="0.25">
      <c r="A592" t="s">
        <v>222</v>
      </c>
    </row>
    <row r="593" spans="1:1" x14ac:dyDescent="0.25">
      <c r="A593" t="s">
        <v>77</v>
      </c>
    </row>
    <row r="594" spans="1:1" x14ac:dyDescent="0.25">
      <c r="A594" t="s">
        <v>235</v>
      </c>
    </row>
    <row r="595" spans="1:1" x14ac:dyDescent="0.25">
      <c r="A595" t="s">
        <v>256</v>
      </c>
    </row>
    <row r="596" spans="1:1" x14ac:dyDescent="0.25">
      <c r="A596" t="s">
        <v>257</v>
      </c>
    </row>
    <row r="597" spans="1:1" x14ac:dyDescent="0.25">
      <c r="A597" t="s">
        <v>258</v>
      </c>
    </row>
    <row r="598" spans="1:1" x14ac:dyDescent="0.25">
      <c r="A598" t="s">
        <v>259</v>
      </c>
    </row>
    <row r="600" spans="1:1" x14ac:dyDescent="0.25">
      <c r="A600" t="s">
        <v>2811</v>
      </c>
    </row>
    <row r="601" spans="1:1" x14ac:dyDescent="0.25">
      <c r="A601" t="s">
        <v>2435</v>
      </c>
    </row>
    <row r="602" spans="1:1" x14ac:dyDescent="0.25">
      <c r="A602" t="s">
        <v>2682</v>
      </c>
    </row>
    <row r="603" spans="1:1" x14ac:dyDescent="0.25">
      <c r="A603" t="s">
        <v>2774</v>
      </c>
    </row>
    <row r="604" spans="1:1" x14ac:dyDescent="0.25">
      <c r="A604" t="s">
        <v>2876</v>
      </c>
    </row>
    <row r="605" spans="1:1" x14ac:dyDescent="0.25">
      <c r="A605" t="s">
        <v>2877</v>
      </c>
    </row>
    <row r="606" spans="1:1" x14ac:dyDescent="0.25">
      <c r="A606" t="s">
        <v>2832</v>
      </c>
    </row>
    <row r="607" spans="1:1" x14ac:dyDescent="0.25">
      <c r="A607" t="s">
        <v>262</v>
      </c>
    </row>
    <row r="608" spans="1:1" x14ac:dyDescent="0.25">
      <c r="A608" t="s">
        <v>56</v>
      </c>
    </row>
    <row r="609" spans="1:1" x14ac:dyDescent="0.25">
      <c r="A609" t="s">
        <v>44</v>
      </c>
    </row>
    <row r="610" spans="1:1" x14ac:dyDescent="0.25">
      <c r="A610" t="s">
        <v>243</v>
      </c>
    </row>
    <row r="611" spans="1:1" x14ac:dyDescent="0.25">
      <c r="A611" t="s">
        <v>113</v>
      </c>
    </row>
    <row r="612" spans="1:1" x14ac:dyDescent="0.25">
      <c r="A612" t="s">
        <v>93</v>
      </c>
    </row>
    <row r="613" spans="1:1" x14ac:dyDescent="0.25">
      <c r="A613" t="s">
        <v>2850</v>
      </c>
    </row>
    <row r="614" spans="1:1" x14ac:dyDescent="0.25">
      <c r="A614" t="s">
        <v>263</v>
      </c>
    </row>
    <row r="615" spans="1:1" x14ac:dyDescent="0.25">
      <c r="A615" t="s">
        <v>264</v>
      </c>
    </row>
    <row r="616" spans="1:1" x14ac:dyDescent="0.25">
      <c r="A616" t="s">
        <v>69</v>
      </c>
    </row>
    <row r="618" spans="1:1" x14ac:dyDescent="0.25">
      <c r="A618" t="s">
        <v>2811</v>
      </c>
    </row>
    <row r="619" spans="1:1" x14ac:dyDescent="0.25">
      <c r="A619" t="s">
        <v>2436</v>
      </c>
    </row>
    <row r="620" spans="1:1" x14ac:dyDescent="0.25">
      <c r="A620" t="s">
        <v>2682</v>
      </c>
    </row>
    <row r="621" spans="1:1" x14ac:dyDescent="0.25">
      <c r="A621" t="s">
        <v>2774</v>
      </c>
    </row>
    <row r="622" spans="1:1" x14ac:dyDescent="0.25">
      <c r="A622" t="s">
        <v>2878</v>
      </c>
    </row>
    <row r="623" spans="1:1" x14ac:dyDescent="0.25">
      <c r="A623" t="s">
        <v>2879</v>
      </c>
    </row>
    <row r="624" spans="1:1" x14ac:dyDescent="0.25">
      <c r="A624" t="s">
        <v>2880</v>
      </c>
    </row>
    <row r="625" spans="1:1" x14ac:dyDescent="0.25">
      <c r="A625" t="s">
        <v>221</v>
      </c>
    </row>
    <row r="626" spans="1:1" x14ac:dyDescent="0.25">
      <c r="A626" t="s">
        <v>268</v>
      </c>
    </row>
    <row r="627" spans="1:1" x14ac:dyDescent="0.25">
      <c r="A627" t="s">
        <v>44</v>
      </c>
    </row>
    <row r="628" spans="1:1" x14ac:dyDescent="0.25">
      <c r="A628" t="s">
        <v>222</v>
      </c>
    </row>
    <row r="629" spans="1:1" x14ac:dyDescent="0.25">
      <c r="A629" t="s">
        <v>113</v>
      </c>
    </row>
    <row r="630" spans="1:1" x14ac:dyDescent="0.25">
      <c r="A630" t="s">
        <v>93</v>
      </c>
    </row>
    <row r="631" spans="1:1" x14ac:dyDescent="0.25">
      <c r="A631" t="s">
        <v>2850</v>
      </c>
    </row>
    <row r="632" spans="1:1" x14ac:dyDescent="0.25">
      <c r="A632" t="s">
        <v>269</v>
      </c>
    </row>
    <row r="633" spans="1:1" x14ac:dyDescent="0.25">
      <c r="A633" t="s">
        <v>270</v>
      </c>
    </row>
    <row r="634" spans="1:1" x14ac:dyDescent="0.25">
      <c r="A634" t="s">
        <v>271</v>
      </c>
    </row>
    <row r="636" spans="1:1" x14ac:dyDescent="0.25">
      <c r="A636" t="s">
        <v>2811</v>
      </c>
    </row>
    <row r="637" spans="1:1" x14ac:dyDescent="0.25">
      <c r="A637" t="s">
        <v>2436</v>
      </c>
    </row>
    <row r="638" spans="1:1" x14ac:dyDescent="0.25">
      <c r="A638" t="s">
        <v>2682</v>
      </c>
    </row>
    <row r="639" spans="1:1" x14ac:dyDescent="0.25">
      <c r="A639" t="s">
        <v>2774</v>
      </c>
    </row>
    <row r="640" spans="1:1" x14ac:dyDescent="0.25">
      <c r="A640" t="s">
        <v>2878</v>
      </c>
    </row>
    <row r="641" spans="1:1" x14ac:dyDescent="0.25">
      <c r="A641" t="s">
        <v>2879</v>
      </c>
    </row>
    <row r="642" spans="1:1" x14ac:dyDescent="0.25">
      <c r="A642" t="s">
        <v>2880</v>
      </c>
    </row>
    <row r="643" spans="1:1" x14ac:dyDescent="0.25">
      <c r="A643" t="s">
        <v>216</v>
      </c>
    </row>
    <row r="644" spans="1:1" x14ac:dyDescent="0.25">
      <c r="A644" t="s">
        <v>217</v>
      </c>
    </row>
    <row r="645" spans="1:1" x14ac:dyDescent="0.25">
      <c r="A645" t="s">
        <v>44</v>
      </c>
    </row>
    <row r="646" spans="1:1" x14ac:dyDescent="0.25">
      <c r="A646" t="s">
        <v>45</v>
      </c>
    </row>
    <row r="647" spans="1:1" x14ac:dyDescent="0.25">
      <c r="A647" t="s">
        <v>131</v>
      </c>
    </row>
    <row r="648" spans="1:1" x14ac:dyDescent="0.25">
      <c r="A648" t="s">
        <v>93</v>
      </c>
    </row>
    <row r="649" spans="1:1" x14ac:dyDescent="0.25">
      <c r="A649" t="s">
        <v>2881</v>
      </c>
    </row>
    <row r="650" spans="1:1" x14ac:dyDescent="0.25">
      <c r="A650" t="s">
        <v>273</v>
      </c>
    </row>
    <row r="651" spans="1:1" x14ac:dyDescent="0.25">
      <c r="A651" t="s">
        <v>274</v>
      </c>
    </row>
    <row r="652" spans="1:1" x14ac:dyDescent="0.25">
      <c r="A652" t="s">
        <v>275</v>
      </c>
    </row>
    <row r="654" spans="1:1" x14ac:dyDescent="0.25">
      <c r="A654" t="s">
        <v>2811</v>
      </c>
    </row>
    <row r="655" spans="1:1" x14ac:dyDescent="0.25">
      <c r="A655" t="s">
        <v>2437</v>
      </c>
    </row>
    <row r="656" spans="1:1" x14ac:dyDescent="0.25">
      <c r="A656" t="s">
        <v>2682</v>
      </c>
    </row>
    <row r="657" spans="1:1" x14ac:dyDescent="0.25">
      <c r="A657" t="s">
        <v>2774</v>
      </c>
    </row>
    <row r="658" spans="1:1" x14ac:dyDescent="0.25">
      <c r="A658" t="s">
        <v>2882</v>
      </c>
    </row>
    <row r="659" spans="1:1" x14ac:dyDescent="0.25">
      <c r="A659" t="s">
        <v>2883</v>
      </c>
    </row>
    <row r="660" spans="1:1" x14ac:dyDescent="0.25">
      <c r="A660" t="s">
        <v>2884</v>
      </c>
    </row>
    <row r="661" spans="1:1" x14ac:dyDescent="0.25">
      <c r="A661" t="s">
        <v>279</v>
      </c>
    </row>
    <row r="662" spans="1:1" x14ac:dyDescent="0.25">
      <c r="A662" t="s">
        <v>280</v>
      </c>
    </row>
    <row r="663" spans="1:1" x14ac:dyDescent="0.25">
      <c r="A663" t="s">
        <v>44</v>
      </c>
    </row>
    <row r="664" spans="1:1" x14ac:dyDescent="0.25">
      <c r="A664" t="s">
        <v>45</v>
      </c>
    </row>
    <row r="665" spans="1:1" x14ac:dyDescent="0.25">
      <c r="A665" t="s">
        <v>281</v>
      </c>
    </row>
    <row r="666" spans="1:1" x14ac:dyDescent="0.25">
      <c r="A666" t="s">
        <v>93</v>
      </c>
    </row>
    <row r="667" spans="1:1" x14ac:dyDescent="0.25">
      <c r="A667" t="s">
        <v>2850</v>
      </c>
    </row>
    <row r="668" spans="1:1" x14ac:dyDescent="0.25">
      <c r="A668" t="s">
        <v>282</v>
      </c>
    </row>
    <row r="669" spans="1:1" x14ac:dyDescent="0.25">
      <c r="A669" t="s">
        <v>283</v>
      </c>
    </row>
    <row r="670" spans="1:1" x14ac:dyDescent="0.25">
      <c r="A670" t="s">
        <v>284</v>
      </c>
    </row>
    <row r="672" spans="1:1" x14ac:dyDescent="0.25">
      <c r="A672" t="s">
        <v>2811</v>
      </c>
    </row>
    <row r="673" spans="1:1" x14ac:dyDescent="0.25">
      <c r="A673" t="s">
        <v>2438</v>
      </c>
    </row>
    <row r="674" spans="1:1" x14ac:dyDescent="0.25">
      <c r="A674" t="s">
        <v>2682</v>
      </c>
    </row>
    <row r="675" spans="1:1" x14ac:dyDescent="0.25">
      <c r="A675" t="s">
        <v>2774</v>
      </c>
    </row>
    <row r="676" spans="1:1" x14ac:dyDescent="0.25">
      <c r="A676" t="s">
        <v>2885</v>
      </c>
    </row>
    <row r="677" spans="1:1" x14ac:dyDescent="0.25">
      <c r="A677" t="s">
        <v>2886</v>
      </c>
    </row>
    <row r="678" spans="1:1" x14ac:dyDescent="0.25">
      <c r="A678" t="s">
        <v>2887</v>
      </c>
    </row>
    <row r="679" spans="1:1" x14ac:dyDescent="0.25">
      <c r="A679" t="s">
        <v>55</v>
      </c>
    </row>
    <row r="680" spans="1:1" x14ac:dyDescent="0.25">
      <c r="A680" t="s">
        <v>56</v>
      </c>
    </row>
    <row r="681" spans="1:1" x14ac:dyDescent="0.25">
      <c r="A681" t="s">
        <v>44</v>
      </c>
    </row>
    <row r="682" spans="1:1" x14ac:dyDescent="0.25">
      <c r="A682" t="s">
        <v>57</v>
      </c>
    </row>
    <row r="683" spans="1:1" x14ac:dyDescent="0.25">
      <c r="A683" t="s">
        <v>113</v>
      </c>
    </row>
    <row r="684" spans="1:1" x14ac:dyDescent="0.25">
      <c r="A684" t="s">
        <v>93</v>
      </c>
    </row>
    <row r="685" spans="1:1" x14ac:dyDescent="0.25">
      <c r="A685" t="s">
        <v>2850</v>
      </c>
    </row>
    <row r="686" spans="1:1" x14ac:dyDescent="0.25">
      <c r="A686" t="s">
        <v>288</v>
      </c>
    </row>
    <row r="687" spans="1:1" x14ac:dyDescent="0.25">
      <c r="A687" t="s">
        <v>289</v>
      </c>
    </row>
    <row r="688" spans="1:1" x14ac:dyDescent="0.25">
      <c r="A688" t="s">
        <v>69</v>
      </c>
    </row>
    <row r="690" spans="1:1" x14ac:dyDescent="0.25">
      <c r="A690" t="s">
        <v>2267</v>
      </c>
    </row>
    <row r="691" spans="1:1" x14ac:dyDescent="0.25">
      <c r="A691" t="s">
        <v>2438</v>
      </c>
    </row>
    <row r="692" spans="1:1" x14ac:dyDescent="0.25">
      <c r="A692" t="s">
        <v>2682</v>
      </c>
    </row>
    <row r="693" spans="1:1" x14ac:dyDescent="0.25">
      <c r="A693" t="s">
        <v>2774</v>
      </c>
    </row>
    <row r="694" spans="1:1" x14ac:dyDescent="0.25">
      <c r="A694" t="s">
        <v>2888</v>
      </c>
    </row>
    <row r="695" spans="1:1" x14ac:dyDescent="0.25">
      <c r="A695" t="s">
        <v>2889</v>
      </c>
    </row>
    <row r="696" spans="1:1" x14ac:dyDescent="0.25">
      <c r="A696" t="s">
        <v>2890</v>
      </c>
    </row>
    <row r="697" spans="1:1" x14ac:dyDescent="0.25">
      <c r="A697" t="s">
        <v>55</v>
      </c>
    </row>
    <row r="698" spans="1:1" x14ac:dyDescent="0.25">
      <c r="A698" t="s">
        <v>56</v>
      </c>
    </row>
    <row r="699" spans="1:1" x14ac:dyDescent="0.25">
      <c r="A699" t="s">
        <v>44</v>
      </c>
    </row>
    <row r="700" spans="1:1" x14ac:dyDescent="0.25">
      <c r="A700" t="s">
        <v>57</v>
      </c>
    </row>
    <row r="701" spans="1:1" x14ac:dyDescent="0.25">
      <c r="A701" t="s">
        <v>77</v>
      </c>
    </row>
    <row r="702" spans="1:1" x14ac:dyDescent="0.25">
      <c r="A702" t="s">
        <v>93</v>
      </c>
    </row>
    <row r="703" spans="1:1" x14ac:dyDescent="0.25">
      <c r="A703" t="s">
        <v>2850</v>
      </c>
    </row>
    <row r="704" spans="1:1" x14ac:dyDescent="0.25">
      <c r="A704" t="s">
        <v>293</v>
      </c>
    </row>
    <row r="705" spans="1:1" x14ac:dyDescent="0.25">
      <c r="A705" t="s">
        <v>294</v>
      </c>
    </row>
    <row r="706" spans="1:1" x14ac:dyDescent="0.25">
      <c r="A706" t="s">
        <v>295</v>
      </c>
    </row>
    <row r="708" spans="1:1" x14ac:dyDescent="0.25">
      <c r="A708" t="s">
        <v>2811</v>
      </c>
    </row>
    <row r="709" spans="1:1" x14ac:dyDescent="0.25">
      <c r="A709" t="s">
        <v>2439</v>
      </c>
    </row>
    <row r="710" spans="1:1" x14ac:dyDescent="0.25">
      <c r="A710" t="s">
        <v>2683</v>
      </c>
    </row>
    <row r="711" spans="1:1" x14ac:dyDescent="0.25">
      <c r="A711" t="s">
        <v>2774</v>
      </c>
    </row>
    <row r="712" spans="1:1" x14ac:dyDescent="0.25">
      <c r="A712" t="s">
        <v>2891</v>
      </c>
    </row>
    <row r="713" spans="1:1" x14ac:dyDescent="0.25">
      <c r="A713" t="s">
        <v>2892</v>
      </c>
    </row>
    <row r="714" spans="1:1" x14ac:dyDescent="0.25">
      <c r="A714" t="s">
        <v>2893</v>
      </c>
    </row>
    <row r="715" spans="1:1" x14ac:dyDescent="0.25">
      <c r="A715" t="s">
        <v>84</v>
      </c>
    </row>
    <row r="716" spans="1:1" x14ac:dyDescent="0.25">
      <c r="A716" t="s">
        <v>85</v>
      </c>
    </row>
    <row r="717" spans="1:1" x14ac:dyDescent="0.25">
      <c r="A717" t="s">
        <v>44</v>
      </c>
    </row>
    <row r="718" spans="1:1" x14ac:dyDescent="0.25">
      <c r="A718" t="s">
        <v>66</v>
      </c>
    </row>
    <row r="719" spans="1:1" x14ac:dyDescent="0.25">
      <c r="A719" t="s">
        <v>46</v>
      </c>
    </row>
    <row r="720" spans="1:1" x14ac:dyDescent="0.25">
      <c r="A720" t="s">
        <v>47</v>
      </c>
    </row>
    <row r="721" spans="1:1" x14ac:dyDescent="0.25">
      <c r="A721" t="s">
        <v>2894</v>
      </c>
    </row>
    <row r="722" spans="1:1" x14ac:dyDescent="0.25">
      <c r="A722" t="s">
        <v>300</v>
      </c>
    </row>
    <row r="723" spans="1:1" x14ac:dyDescent="0.25">
      <c r="A723" t="s">
        <v>301</v>
      </c>
    </row>
    <row r="724" spans="1:1" x14ac:dyDescent="0.25">
      <c r="A724" t="s">
        <v>302</v>
      </c>
    </row>
    <row r="726" spans="1:1" x14ac:dyDescent="0.25">
      <c r="A726" t="s">
        <v>2811</v>
      </c>
    </row>
    <row r="727" spans="1:1" x14ac:dyDescent="0.25">
      <c r="A727" t="s">
        <v>2440</v>
      </c>
    </row>
    <row r="728" spans="1:1" x14ac:dyDescent="0.25">
      <c r="A728" t="s">
        <v>2683</v>
      </c>
    </row>
    <row r="729" spans="1:1" x14ac:dyDescent="0.25">
      <c r="A729" t="s">
        <v>2774</v>
      </c>
    </row>
    <row r="730" spans="1:1" x14ac:dyDescent="0.25">
      <c r="A730" t="s">
        <v>2895</v>
      </c>
    </row>
    <row r="731" spans="1:1" x14ac:dyDescent="0.25">
      <c r="A731" t="s">
        <v>2896</v>
      </c>
    </row>
    <row r="732" spans="1:1" x14ac:dyDescent="0.25">
      <c r="A732" t="s">
        <v>2884</v>
      </c>
    </row>
    <row r="733" spans="1:1" x14ac:dyDescent="0.25">
      <c r="A733" t="s">
        <v>55</v>
      </c>
    </row>
    <row r="734" spans="1:1" x14ac:dyDescent="0.25">
      <c r="A734" t="s">
        <v>56</v>
      </c>
    </row>
    <row r="735" spans="1:1" x14ac:dyDescent="0.25">
      <c r="A735" t="s">
        <v>44</v>
      </c>
    </row>
    <row r="736" spans="1:1" x14ac:dyDescent="0.25">
      <c r="A736" t="s">
        <v>57</v>
      </c>
    </row>
    <row r="737" spans="1:1" x14ac:dyDescent="0.25">
      <c r="A737" t="s">
        <v>46</v>
      </c>
    </row>
    <row r="738" spans="1:1" x14ac:dyDescent="0.25">
      <c r="A738" t="s">
        <v>93</v>
      </c>
    </row>
    <row r="739" spans="1:1" x14ac:dyDescent="0.25">
      <c r="A739" t="s">
        <v>2850</v>
      </c>
    </row>
    <row r="740" spans="1:1" x14ac:dyDescent="0.25">
      <c r="A740" t="s">
        <v>305</v>
      </c>
    </row>
    <row r="741" spans="1:1" x14ac:dyDescent="0.25">
      <c r="A741" t="s">
        <v>306</v>
      </c>
    </row>
    <row r="742" spans="1:1" x14ac:dyDescent="0.25">
      <c r="A742" t="s">
        <v>69</v>
      </c>
    </row>
    <row r="744" spans="1:1" x14ac:dyDescent="0.25">
      <c r="A744" t="s">
        <v>2268</v>
      </c>
    </row>
    <row r="745" spans="1:1" x14ac:dyDescent="0.25">
      <c r="A745" t="s">
        <v>2441</v>
      </c>
    </row>
    <row r="746" spans="1:1" x14ac:dyDescent="0.25">
      <c r="A746" t="s">
        <v>2684</v>
      </c>
    </row>
    <row r="747" spans="1:1" x14ac:dyDescent="0.25">
      <c r="A747" t="s">
        <v>2775</v>
      </c>
    </row>
    <row r="748" spans="1:1" x14ac:dyDescent="0.25">
      <c r="A748" t="s">
        <v>2897</v>
      </c>
    </row>
    <row r="749" spans="1:1" x14ac:dyDescent="0.25">
      <c r="A749" t="s">
        <v>2898</v>
      </c>
    </row>
    <row r="750" spans="1:1" x14ac:dyDescent="0.25">
      <c r="A750" t="s">
        <v>2899</v>
      </c>
    </row>
    <row r="751" spans="1:1" x14ac:dyDescent="0.25">
      <c r="A751" t="s">
        <v>112</v>
      </c>
    </row>
    <row r="752" spans="1:1" x14ac:dyDescent="0.25">
      <c r="A752" t="s">
        <v>268</v>
      </c>
    </row>
    <row r="753" spans="1:1" x14ac:dyDescent="0.25">
      <c r="A753" t="s">
        <v>44</v>
      </c>
    </row>
    <row r="754" spans="1:1" x14ac:dyDescent="0.25">
      <c r="A754" t="s">
        <v>66</v>
      </c>
    </row>
    <row r="755" spans="1:1" x14ac:dyDescent="0.25">
      <c r="A755" t="s">
        <v>77</v>
      </c>
    </row>
    <row r="756" spans="1:1" x14ac:dyDescent="0.25">
      <c r="A756" t="s">
        <v>235</v>
      </c>
    </row>
    <row r="757" spans="1:1" x14ac:dyDescent="0.25">
      <c r="A757" t="s">
        <v>2850</v>
      </c>
    </row>
    <row r="758" spans="1:1" x14ac:dyDescent="0.25">
      <c r="A758" t="s">
        <v>310</v>
      </c>
    </row>
    <row r="759" spans="1:1" x14ac:dyDescent="0.25">
      <c r="A759" t="s">
        <v>311</v>
      </c>
    </row>
    <row r="760" spans="1:1" x14ac:dyDescent="0.25">
      <c r="A760" t="s">
        <v>312</v>
      </c>
    </row>
    <row r="762" spans="1:1" x14ac:dyDescent="0.25">
      <c r="A762" t="s">
        <v>2269</v>
      </c>
    </row>
    <row r="763" spans="1:1" x14ac:dyDescent="0.25">
      <c r="A763" t="s">
        <v>2441</v>
      </c>
    </row>
    <row r="764" spans="1:1" x14ac:dyDescent="0.25">
      <c r="A764" t="s">
        <v>2684</v>
      </c>
    </row>
    <row r="765" spans="1:1" x14ac:dyDescent="0.25">
      <c r="A765" t="s">
        <v>2775</v>
      </c>
    </row>
    <row r="766" spans="1:1" x14ac:dyDescent="0.25">
      <c r="A766" t="s">
        <v>2900</v>
      </c>
    </row>
    <row r="767" spans="1:1" x14ac:dyDescent="0.25">
      <c r="A767" t="s">
        <v>2901</v>
      </c>
    </row>
    <row r="768" spans="1:1" x14ac:dyDescent="0.25">
      <c r="A768" t="s">
        <v>2902</v>
      </c>
    </row>
    <row r="769" spans="1:1" x14ac:dyDescent="0.25">
      <c r="A769" t="s">
        <v>112</v>
      </c>
    </row>
    <row r="770" spans="1:1" x14ac:dyDescent="0.25">
      <c r="A770" t="s">
        <v>120</v>
      </c>
    </row>
    <row r="771" spans="1:1" x14ac:dyDescent="0.25">
      <c r="A771" t="s">
        <v>44</v>
      </c>
    </row>
    <row r="772" spans="1:1" x14ac:dyDescent="0.25">
      <c r="A772" t="s">
        <v>66</v>
      </c>
    </row>
    <row r="773" spans="1:1" x14ac:dyDescent="0.25">
      <c r="A773" t="s">
        <v>46</v>
      </c>
    </row>
    <row r="774" spans="1:1" x14ac:dyDescent="0.25">
      <c r="A774" t="s">
        <v>47</v>
      </c>
    </row>
    <row r="775" spans="1:1" x14ac:dyDescent="0.25">
      <c r="A775" t="s">
        <v>2850</v>
      </c>
    </row>
    <row r="776" spans="1:1" x14ac:dyDescent="0.25">
      <c r="A776" t="s">
        <v>316</v>
      </c>
    </row>
    <row r="777" spans="1:1" x14ac:dyDescent="0.25">
      <c r="A777" t="s">
        <v>317</v>
      </c>
    </row>
    <row r="778" spans="1:1" x14ac:dyDescent="0.25">
      <c r="A778" t="s">
        <v>318</v>
      </c>
    </row>
    <row r="780" spans="1:1" x14ac:dyDescent="0.25">
      <c r="A780" t="s">
        <v>2270</v>
      </c>
    </row>
    <row r="781" spans="1:1" x14ac:dyDescent="0.25">
      <c r="A781" t="s">
        <v>2442</v>
      </c>
    </row>
    <row r="782" spans="1:1" x14ac:dyDescent="0.25">
      <c r="A782" t="s">
        <v>2684</v>
      </c>
    </row>
    <row r="783" spans="1:1" x14ac:dyDescent="0.25">
      <c r="A783" t="s">
        <v>2775</v>
      </c>
    </row>
    <row r="784" spans="1:1" x14ac:dyDescent="0.25">
      <c r="A784" t="s">
        <v>2903</v>
      </c>
    </row>
    <row r="785" spans="1:1" x14ac:dyDescent="0.25">
      <c r="A785" t="s">
        <v>2904</v>
      </c>
    </row>
    <row r="786" spans="1:1" x14ac:dyDescent="0.25">
      <c r="A786" t="s">
        <v>2905</v>
      </c>
    </row>
    <row r="787" spans="1:1" x14ac:dyDescent="0.25">
      <c r="A787" t="s">
        <v>112</v>
      </c>
    </row>
    <row r="788" spans="1:1" x14ac:dyDescent="0.25">
      <c r="A788" t="s">
        <v>120</v>
      </c>
    </row>
    <row r="789" spans="1:1" x14ac:dyDescent="0.25">
      <c r="A789" t="s">
        <v>44</v>
      </c>
    </row>
    <row r="790" spans="1:1" x14ac:dyDescent="0.25">
      <c r="A790" t="s">
        <v>66</v>
      </c>
    </row>
    <row r="791" spans="1:1" x14ac:dyDescent="0.25">
      <c r="A791" t="s">
        <v>46</v>
      </c>
    </row>
    <row r="792" spans="1:1" x14ac:dyDescent="0.25">
      <c r="A792" t="s">
        <v>47</v>
      </c>
    </row>
    <row r="793" spans="1:1" x14ac:dyDescent="0.25">
      <c r="A793" t="s">
        <v>2850</v>
      </c>
    </row>
    <row r="794" spans="1:1" x14ac:dyDescent="0.25">
      <c r="A794" t="s">
        <v>322</v>
      </c>
    </row>
    <row r="795" spans="1:1" x14ac:dyDescent="0.25">
      <c r="A795" t="s">
        <v>323</v>
      </c>
    </row>
    <row r="796" spans="1:1" x14ac:dyDescent="0.25">
      <c r="A796" t="s">
        <v>324</v>
      </c>
    </row>
    <row r="798" spans="1:1" x14ac:dyDescent="0.25">
      <c r="A798" t="s">
        <v>2270</v>
      </c>
    </row>
    <row r="799" spans="1:1" x14ac:dyDescent="0.25">
      <c r="A799" t="s">
        <v>2442</v>
      </c>
    </row>
    <row r="800" spans="1:1" x14ac:dyDescent="0.25">
      <c r="A800" t="s">
        <v>2684</v>
      </c>
    </row>
    <row r="801" spans="1:1" x14ac:dyDescent="0.25">
      <c r="A801" t="s">
        <v>2775</v>
      </c>
    </row>
    <row r="802" spans="1:1" x14ac:dyDescent="0.25">
      <c r="A802" t="s">
        <v>2906</v>
      </c>
    </row>
    <row r="803" spans="1:1" x14ac:dyDescent="0.25">
      <c r="A803" t="s">
        <v>2907</v>
      </c>
    </row>
    <row r="804" spans="1:1" x14ac:dyDescent="0.25">
      <c r="A804" t="s">
        <v>2908</v>
      </c>
    </row>
    <row r="805" spans="1:1" x14ac:dyDescent="0.25">
      <c r="A805" t="s">
        <v>112</v>
      </c>
    </row>
    <row r="806" spans="1:1" x14ac:dyDescent="0.25">
      <c r="A806" t="s">
        <v>120</v>
      </c>
    </row>
    <row r="807" spans="1:1" x14ac:dyDescent="0.25">
      <c r="A807" t="s">
        <v>44</v>
      </c>
    </row>
    <row r="808" spans="1:1" x14ac:dyDescent="0.25">
      <c r="A808" t="s">
        <v>66</v>
      </c>
    </row>
    <row r="809" spans="1:1" x14ac:dyDescent="0.25">
      <c r="A809" t="s">
        <v>46</v>
      </c>
    </row>
    <row r="810" spans="1:1" x14ac:dyDescent="0.25">
      <c r="A810" t="s">
        <v>47</v>
      </c>
    </row>
    <row r="811" spans="1:1" x14ac:dyDescent="0.25">
      <c r="A811" t="s">
        <v>2850</v>
      </c>
    </row>
    <row r="812" spans="1:1" x14ac:dyDescent="0.25">
      <c r="A812" t="s">
        <v>328</v>
      </c>
    </row>
    <row r="813" spans="1:1" x14ac:dyDescent="0.25">
      <c r="A813" t="s">
        <v>329</v>
      </c>
    </row>
    <row r="814" spans="1:1" x14ac:dyDescent="0.25">
      <c r="A814" t="s">
        <v>330</v>
      </c>
    </row>
    <row r="816" spans="1:1" x14ac:dyDescent="0.25">
      <c r="A816" t="s">
        <v>2270</v>
      </c>
    </row>
    <row r="817" spans="1:1" x14ac:dyDescent="0.25">
      <c r="A817" t="s">
        <v>2442</v>
      </c>
    </row>
    <row r="818" spans="1:1" x14ac:dyDescent="0.25">
      <c r="A818" t="s">
        <v>2684</v>
      </c>
    </row>
    <row r="819" spans="1:1" x14ac:dyDescent="0.25">
      <c r="A819" t="s">
        <v>2775</v>
      </c>
    </row>
    <row r="820" spans="1:1" x14ac:dyDescent="0.25">
      <c r="A820" t="s">
        <v>2909</v>
      </c>
    </row>
    <row r="821" spans="1:1" x14ac:dyDescent="0.25">
      <c r="A821" t="s">
        <v>2910</v>
      </c>
    </row>
    <row r="822" spans="1:1" x14ac:dyDescent="0.25">
      <c r="A822" t="s">
        <v>2911</v>
      </c>
    </row>
    <row r="823" spans="1:1" x14ac:dyDescent="0.25">
      <c r="A823" t="s">
        <v>112</v>
      </c>
    </row>
    <row r="824" spans="1:1" x14ac:dyDescent="0.25">
      <c r="A824" t="s">
        <v>120</v>
      </c>
    </row>
    <row r="825" spans="1:1" x14ac:dyDescent="0.25">
      <c r="A825" t="s">
        <v>44</v>
      </c>
    </row>
    <row r="826" spans="1:1" x14ac:dyDescent="0.25">
      <c r="A826" t="s">
        <v>66</v>
      </c>
    </row>
    <row r="827" spans="1:1" x14ac:dyDescent="0.25">
      <c r="A827" t="s">
        <v>46</v>
      </c>
    </row>
    <row r="828" spans="1:1" x14ac:dyDescent="0.25">
      <c r="A828" t="s">
        <v>47</v>
      </c>
    </row>
    <row r="829" spans="1:1" x14ac:dyDescent="0.25">
      <c r="A829" t="s">
        <v>2850</v>
      </c>
    </row>
    <row r="830" spans="1:1" x14ac:dyDescent="0.25">
      <c r="A830" t="s">
        <v>334</v>
      </c>
    </row>
    <row r="831" spans="1:1" x14ac:dyDescent="0.25">
      <c r="A831" t="s">
        <v>335</v>
      </c>
    </row>
    <row r="832" spans="1:1" x14ac:dyDescent="0.25">
      <c r="A832" t="s">
        <v>336</v>
      </c>
    </row>
    <row r="834" spans="1:1" x14ac:dyDescent="0.25">
      <c r="A834" t="s">
        <v>2811</v>
      </c>
    </row>
    <row r="835" spans="1:1" x14ac:dyDescent="0.25">
      <c r="A835" t="s">
        <v>2443</v>
      </c>
    </row>
    <row r="836" spans="1:1" x14ac:dyDescent="0.25">
      <c r="A836" t="s">
        <v>2684</v>
      </c>
    </row>
    <row r="837" spans="1:1" x14ac:dyDescent="0.25">
      <c r="A837" t="s">
        <v>2775</v>
      </c>
    </row>
    <row r="838" spans="1:1" x14ac:dyDescent="0.25">
      <c r="A838" t="s">
        <v>2912</v>
      </c>
    </row>
    <row r="839" spans="1:1" x14ac:dyDescent="0.25">
      <c r="A839" t="s">
        <v>2913</v>
      </c>
    </row>
    <row r="840" spans="1:1" x14ac:dyDescent="0.25">
      <c r="A840" t="s">
        <v>2798</v>
      </c>
    </row>
    <row r="841" spans="1:1" x14ac:dyDescent="0.25">
      <c r="A841" t="s">
        <v>76</v>
      </c>
    </row>
    <row r="842" spans="1:1" x14ac:dyDescent="0.25">
      <c r="A842" t="s">
        <v>339</v>
      </c>
    </row>
    <row r="843" spans="1:1" x14ac:dyDescent="0.25">
      <c r="A843" t="s">
        <v>44</v>
      </c>
    </row>
    <row r="844" spans="1:1" x14ac:dyDescent="0.25">
      <c r="A844" t="s">
        <v>66</v>
      </c>
    </row>
    <row r="845" spans="1:1" x14ac:dyDescent="0.25">
      <c r="A845" t="s">
        <v>46</v>
      </c>
    </row>
    <row r="846" spans="1:1" x14ac:dyDescent="0.25">
      <c r="A846" t="s">
        <v>47</v>
      </c>
    </row>
    <row r="847" spans="1:1" x14ac:dyDescent="0.25">
      <c r="A847" t="s">
        <v>2850</v>
      </c>
    </row>
    <row r="848" spans="1:1" x14ac:dyDescent="0.25">
      <c r="A848" t="s">
        <v>340</v>
      </c>
    </row>
    <row r="849" spans="1:1" x14ac:dyDescent="0.25">
      <c r="A849" t="s">
        <v>341</v>
      </c>
    </row>
    <row r="850" spans="1:1" x14ac:dyDescent="0.25">
      <c r="A850" t="s">
        <v>69</v>
      </c>
    </row>
    <row r="852" spans="1:1" x14ac:dyDescent="0.25">
      <c r="A852" t="s">
        <v>2811</v>
      </c>
    </row>
    <row r="853" spans="1:1" x14ac:dyDescent="0.25">
      <c r="A853" t="s">
        <v>2444</v>
      </c>
    </row>
    <row r="854" spans="1:1" x14ac:dyDescent="0.25">
      <c r="A854" t="s">
        <v>2684</v>
      </c>
    </row>
    <row r="855" spans="1:1" x14ac:dyDescent="0.25">
      <c r="A855" t="s">
        <v>2775</v>
      </c>
    </row>
    <row r="856" spans="1:1" x14ac:dyDescent="0.25">
      <c r="A856" t="s">
        <v>2914</v>
      </c>
    </row>
    <row r="857" spans="1:1" x14ac:dyDescent="0.25">
      <c r="A857" t="s">
        <v>2915</v>
      </c>
    </row>
    <row r="858" spans="1:1" x14ac:dyDescent="0.25">
      <c r="A858" t="s">
        <v>2916</v>
      </c>
    </row>
    <row r="859" spans="1:1" x14ac:dyDescent="0.25">
      <c r="A859" t="s">
        <v>55</v>
      </c>
    </row>
    <row r="860" spans="1:1" x14ac:dyDescent="0.25">
      <c r="A860" t="s">
        <v>56</v>
      </c>
    </row>
    <row r="861" spans="1:1" x14ac:dyDescent="0.25">
      <c r="A861" t="s">
        <v>44</v>
      </c>
    </row>
    <row r="862" spans="1:1" x14ac:dyDescent="0.25">
      <c r="A862" t="s">
        <v>57</v>
      </c>
    </row>
    <row r="863" spans="1:1" x14ac:dyDescent="0.25">
      <c r="A863" t="s">
        <v>131</v>
      </c>
    </row>
    <row r="864" spans="1:1" x14ac:dyDescent="0.25">
      <c r="A864" t="s">
        <v>93</v>
      </c>
    </row>
    <row r="865" spans="1:1" x14ac:dyDescent="0.25">
      <c r="A865" t="s">
        <v>2850</v>
      </c>
    </row>
    <row r="866" spans="1:1" x14ac:dyDescent="0.25">
      <c r="A866" t="s">
        <v>345</v>
      </c>
    </row>
    <row r="867" spans="1:1" x14ac:dyDescent="0.25">
      <c r="A867" t="s">
        <v>346</v>
      </c>
    </row>
    <row r="868" spans="1:1" x14ac:dyDescent="0.25">
      <c r="A868" t="s">
        <v>69</v>
      </c>
    </row>
    <row r="870" spans="1:1" x14ac:dyDescent="0.25">
      <c r="A870" t="s">
        <v>2811</v>
      </c>
    </row>
    <row r="871" spans="1:1" x14ac:dyDescent="0.25">
      <c r="A871" t="s">
        <v>2444</v>
      </c>
    </row>
    <row r="872" spans="1:1" x14ac:dyDescent="0.25">
      <c r="A872" t="s">
        <v>2684</v>
      </c>
    </row>
    <row r="873" spans="1:1" x14ac:dyDescent="0.25">
      <c r="A873" t="s">
        <v>2775</v>
      </c>
    </row>
    <row r="874" spans="1:1" x14ac:dyDescent="0.25">
      <c r="A874" t="s">
        <v>2917</v>
      </c>
    </row>
    <row r="875" spans="1:1" x14ac:dyDescent="0.25">
      <c r="A875" t="s">
        <v>2918</v>
      </c>
    </row>
    <row r="876" spans="1:1" x14ac:dyDescent="0.25">
      <c r="A876" t="s">
        <v>2835</v>
      </c>
    </row>
    <row r="877" spans="1:1" x14ac:dyDescent="0.25">
      <c r="A877" t="s">
        <v>55</v>
      </c>
    </row>
    <row r="878" spans="1:1" x14ac:dyDescent="0.25">
      <c r="A878" t="s">
        <v>56</v>
      </c>
    </row>
    <row r="879" spans="1:1" x14ac:dyDescent="0.25">
      <c r="A879" t="s">
        <v>44</v>
      </c>
    </row>
    <row r="880" spans="1:1" x14ac:dyDescent="0.25">
      <c r="A880" t="s">
        <v>57</v>
      </c>
    </row>
    <row r="881" spans="1:1" x14ac:dyDescent="0.25">
      <c r="A881" t="s">
        <v>46</v>
      </c>
    </row>
    <row r="882" spans="1:1" x14ac:dyDescent="0.25">
      <c r="A882" t="s">
        <v>93</v>
      </c>
    </row>
    <row r="883" spans="1:1" x14ac:dyDescent="0.25">
      <c r="A883" t="s">
        <v>2850</v>
      </c>
    </row>
    <row r="884" spans="1:1" x14ac:dyDescent="0.25">
      <c r="A884" t="s">
        <v>349</v>
      </c>
    </row>
    <row r="885" spans="1:1" x14ac:dyDescent="0.25">
      <c r="A885" t="s">
        <v>350</v>
      </c>
    </row>
    <row r="886" spans="1:1" x14ac:dyDescent="0.25">
      <c r="A886" t="s">
        <v>69</v>
      </c>
    </row>
    <row r="888" spans="1:1" x14ac:dyDescent="0.25">
      <c r="A888" t="s">
        <v>2811</v>
      </c>
    </row>
    <row r="889" spans="1:1" x14ac:dyDescent="0.25">
      <c r="A889" t="s">
        <v>2444</v>
      </c>
    </row>
    <row r="890" spans="1:1" x14ac:dyDescent="0.25">
      <c r="A890" t="s">
        <v>2684</v>
      </c>
    </row>
    <row r="891" spans="1:1" x14ac:dyDescent="0.25">
      <c r="A891" t="s">
        <v>2775</v>
      </c>
    </row>
    <row r="892" spans="1:1" x14ac:dyDescent="0.25">
      <c r="A892" t="s">
        <v>2914</v>
      </c>
    </row>
    <row r="893" spans="1:1" x14ac:dyDescent="0.25">
      <c r="A893" t="s">
        <v>2915</v>
      </c>
    </row>
    <row r="894" spans="1:1" x14ac:dyDescent="0.25">
      <c r="A894" t="s">
        <v>2911</v>
      </c>
    </row>
    <row r="895" spans="1:1" x14ac:dyDescent="0.25">
      <c r="A895" t="s">
        <v>112</v>
      </c>
    </row>
    <row r="896" spans="1:1" x14ac:dyDescent="0.25">
      <c r="A896" t="s">
        <v>120</v>
      </c>
    </row>
    <row r="897" spans="1:1" x14ac:dyDescent="0.25">
      <c r="A897" t="s">
        <v>44</v>
      </c>
    </row>
    <row r="898" spans="1:1" x14ac:dyDescent="0.25">
      <c r="A898" t="s">
        <v>66</v>
      </c>
    </row>
    <row r="899" spans="1:1" x14ac:dyDescent="0.25">
      <c r="A899" t="s">
        <v>131</v>
      </c>
    </row>
    <row r="900" spans="1:1" x14ac:dyDescent="0.25">
      <c r="A900" t="s">
        <v>93</v>
      </c>
    </row>
    <row r="901" spans="1:1" x14ac:dyDescent="0.25">
      <c r="A901" t="s">
        <v>2850</v>
      </c>
    </row>
    <row r="902" spans="1:1" x14ac:dyDescent="0.25">
      <c r="A902" t="s">
        <v>351</v>
      </c>
    </row>
    <row r="903" spans="1:1" x14ac:dyDescent="0.25">
      <c r="A903" t="s">
        <v>352</v>
      </c>
    </row>
    <row r="904" spans="1:1" x14ac:dyDescent="0.25">
      <c r="A904" t="s">
        <v>353</v>
      </c>
    </row>
    <row r="906" spans="1:1" x14ac:dyDescent="0.25">
      <c r="A906" t="s">
        <v>2811</v>
      </c>
    </row>
    <row r="907" spans="1:1" x14ac:dyDescent="0.25">
      <c r="A907" t="s">
        <v>2444</v>
      </c>
    </row>
    <row r="908" spans="1:1" x14ac:dyDescent="0.25">
      <c r="A908" t="s">
        <v>2684</v>
      </c>
    </row>
    <row r="909" spans="1:1" x14ac:dyDescent="0.25">
      <c r="A909" t="s">
        <v>2775</v>
      </c>
    </row>
    <row r="910" spans="1:1" x14ac:dyDescent="0.25">
      <c r="A910" t="s">
        <v>2919</v>
      </c>
    </row>
    <row r="911" spans="1:1" x14ac:dyDescent="0.25">
      <c r="A911" t="s">
        <v>2920</v>
      </c>
    </row>
    <row r="912" spans="1:1" x14ac:dyDescent="0.25">
      <c r="A912" t="s">
        <v>2899</v>
      </c>
    </row>
    <row r="913" spans="1:1" x14ac:dyDescent="0.25">
      <c r="A913" t="s">
        <v>64</v>
      </c>
    </row>
    <row r="914" spans="1:1" x14ac:dyDescent="0.25">
      <c r="A914" t="s">
        <v>65</v>
      </c>
    </row>
    <row r="915" spans="1:1" x14ac:dyDescent="0.25">
      <c r="A915" t="s">
        <v>44</v>
      </c>
    </row>
    <row r="916" spans="1:1" x14ac:dyDescent="0.25">
      <c r="A916" t="s">
        <v>66</v>
      </c>
    </row>
    <row r="917" spans="1:1" x14ac:dyDescent="0.25">
      <c r="A917" t="s">
        <v>131</v>
      </c>
    </row>
    <row r="918" spans="1:1" x14ac:dyDescent="0.25">
      <c r="A918" t="s">
        <v>93</v>
      </c>
    </row>
    <row r="919" spans="1:1" x14ac:dyDescent="0.25">
      <c r="A919" t="s">
        <v>2850</v>
      </c>
    </row>
    <row r="920" spans="1:1" x14ac:dyDescent="0.25">
      <c r="A920" t="s">
        <v>356</v>
      </c>
    </row>
    <row r="921" spans="1:1" x14ac:dyDescent="0.25">
      <c r="A921" t="s">
        <v>357</v>
      </c>
    </row>
    <row r="922" spans="1:1" x14ac:dyDescent="0.25">
      <c r="A922" t="s">
        <v>69</v>
      </c>
    </row>
    <row r="924" spans="1:1" x14ac:dyDescent="0.25">
      <c r="A924" t="s">
        <v>2811</v>
      </c>
    </row>
    <row r="925" spans="1:1" x14ac:dyDescent="0.25">
      <c r="A925" t="s">
        <v>2445</v>
      </c>
    </row>
    <row r="926" spans="1:1" x14ac:dyDescent="0.25">
      <c r="A926" t="s">
        <v>2684</v>
      </c>
    </row>
    <row r="927" spans="1:1" x14ac:dyDescent="0.25">
      <c r="A927" t="s">
        <v>2775</v>
      </c>
    </row>
    <row r="928" spans="1:1" x14ac:dyDescent="0.25">
      <c r="A928" t="s">
        <v>2921</v>
      </c>
    </row>
    <row r="929" spans="1:1" x14ac:dyDescent="0.25">
      <c r="A929" t="s">
        <v>2922</v>
      </c>
    </row>
    <row r="930" spans="1:1" x14ac:dyDescent="0.25">
      <c r="A930" t="s">
        <v>2923</v>
      </c>
    </row>
    <row r="931" spans="1:1" x14ac:dyDescent="0.25">
      <c r="A931" t="s">
        <v>216</v>
      </c>
    </row>
    <row r="932" spans="1:1" x14ac:dyDescent="0.25">
      <c r="A932" t="s">
        <v>217</v>
      </c>
    </row>
    <row r="933" spans="1:1" x14ac:dyDescent="0.25">
      <c r="A933" t="s">
        <v>44</v>
      </c>
    </row>
    <row r="934" spans="1:1" x14ac:dyDescent="0.25">
      <c r="A934" t="s">
        <v>45</v>
      </c>
    </row>
    <row r="935" spans="1:1" x14ac:dyDescent="0.25">
      <c r="A935" t="s">
        <v>77</v>
      </c>
    </row>
    <row r="936" spans="1:1" x14ac:dyDescent="0.25">
      <c r="A936" t="s">
        <v>47</v>
      </c>
    </row>
    <row r="937" spans="1:1" x14ac:dyDescent="0.25">
      <c r="A937" t="s">
        <v>2850</v>
      </c>
    </row>
    <row r="938" spans="1:1" x14ac:dyDescent="0.25">
      <c r="A938" t="s">
        <v>361</v>
      </c>
    </row>
    <row r="939" spans="1:1" x14ac:dyDescent="0.25">
      <c r="A939" t="s">
        <v>362</v>
      </c>
    </row>
    <row r="940" spans="1:1" x14ac:dyDescent="0.25">
      <c r="A940" t="s">
        <v>363</v>
      </c>
    </row>
    <row r="942" spans="1:1" x14ac:dyDescent="0.25">
      <c r="A942" t="s">
        <v>2811</v>
      </c>
    </row>
    <row r="943" spans="1:1" x14ac:dyDescent="0.25">
      <c r="A943" t="s">
        <v>2446</v>
      </c>
    </row>
    <row r="944" spans="1:1" x14ac:dyDescent="0.25">
      <c r="A944" t="s">
        <v>2684</v>
      </c>
    </row>
    <row r="945" spans="1:1" x14ac:dyDescent="0.25">
      <c r="A945" t="s">
        <v>2775</v>
      </c>
    </row>
    <row r="946" spans="1:1" x14ac:dyDescent="0.25">
      <c r="A946" t="s">
        <v>2924</v>
      </c>
    </row>
    <row r="947" spans="1:1" x14ac:dyDescent="0.25">
      <c r="A947" t="s">
        <v>2925</v>
      </c>
    </row>
    <row r="948" spans="1:1" x14ac:dyDescent="0.25">
      <c r="A948" t="s">
        <v>2926</v>
      </c>
    </row>
    <row r="949" spans="1:1" x14ac:dyDescent="0.25">
      <c r="A949" t="s">
        <v>100</v>
      </c>
    </row>
    <row r="950" spans="1:1" x14ac:dyDescent="0.25">
      <c r="A950" t="s">
        <v>120</v>
      </c>
    </row>
    <row r="951" spans="1:1" x14ac:dyDescent="0.25">
      <c r="A951" t="s">
        <v>44</v>
      </c>
    </row>
    <row r="952" spans="1:1" x14ac:dyDescent="0.25">
      <c r="A952" t="s">
        <v>45</v>
      </c>
    </row>
    <row r="953" spans="1:1" x14ac:dyDescent="0.25">
      <c r="A953" t="s">
        <v>77</v>
      </c>
    </row>
    <row r="954" spans="1:1" x14ac:dyDescent="0.25">
      <c r="A954" t="s">
        <v>235</v>
      </c>
    </row>
    <row r="955" spans="1:1" x14ac:dyDescent="0.25">
      <c r="A955" t="s">
        <v>2850</v>
      </c>
    </row>
    <row r="956" spans="1:1" x14ac:dyDescent="0.25">
      <c r="A956" t="s">
        <v>367</v>
      </c>
    </row>
    <row r="957" spans="1:1" x14ac:dyDescent="0.25">
      <c r="A957" t="s">
        <v>368</v>
      </c>
    </row>
    <row r="958" spans="1:1" x14ac:dyDescent="0.25">
      <c r="A958" t="s">
        <v>69</v>
      </c>
    </row>
    <row r="960" spans="1:1" x14ac:dyDescent="0.25">
      <c r="A960" t="s">
        <v>2811</v>
      </c>
    </row>
    <row r="961" spans="1:1" x14ac:dyDescent="0.25">
      <c r="A961" t="s">
        <v>2447</v>
      </c>
    </row>
    <row r="962" spans="1:1" x14ac:dyDescent="0.25">
      <c r="A962" t="s">
        <v>2684</v>
      </c>
    </row>
    <row r="963" spans="1:1" x14ac:dyDescent="0.25">
      <c r="A963" t="s">
        <v>2775</v>
      </c>
    </row>
    <row r="964" spans="1:1" x14ac:dyDescent="0.25">
      <c r="A964" t="s">
        <v>2927</v>
      </c>
    </row>
    <row r="965" spans="1:1" x14ac:dyDescent="0.25">
      <c r="A965" t="s">
        <v>2928</v>
      </c>
    </row>
    <row r="966" spans="1:1" x14ac:dyDescent="0.25">
      <c r="A966" t="s">
        <v>2902</v>
      </c>
    </row>
    <row r="967" spans="1:1" x14ac:dyDescent="0.25">
      <c r="A967" t="s">
        <v>64</v>
      </c>
    </row>
    <row r="968" spans="1:1" x14ac:dyDescent="0.25">
      <c r="A968" t="s">
        <v>65</v>
      </c>
    </row>
    <row r="969" spans="1:1" x14ac:dyDescent="0.25">
      <c r="A969" t="s">
        <v>44</v>
      </c>
    </row>
    <row r="970" spans="1:1" x14ac:dyDescent="0.25">
      <c r="A970" t="s">
        <v>66</v>
      </c>
    </row>
    <row r="971" spans="1:1" x14ac:dyDescent="0.25">
      <c r="A971" t="s">
        <v>46</v>
      </c>
    </row>
    <row r="972" spans="1:1" x14ac:dyDescent="0.25">
      <c r="A972" t="s">
        <v>47</v>
      </c>
    </row>
    <row r="973" spans="1:1" x14ac:dyDescent="0.25">
      <c r="A973" t="s">
        <v>2850</v>
      </c>
    </row>
    <row r="974" spans="1:1" x14ac:dyDescent="0.25">
      <c r="A974" t="s">
        <v>371</v>
      </c>
    </row>
    <row r="975" spans="1:1" x14ac:dyDescent="0.25">
      <c r="A975" t="s">
        <v>372</v>
      </c>
    </row>
    <row r="976" spans="1:1" x14ac:dyDescent="0.25">
      <c r="A976" t="s">
        <v>373</v>
      </c>
    </row>
    <row r="978" spans="1:1" x14ac:dyDescent="0.25">
      <c r="A978" t="s">
        <v>2811</v>
      </c>
    </row>
    <row r="979" spans="1:1" x14ac:dyDescent="0.25">
      <c r="A979" t="s">
        <v>2446</v>
      </c>
    </row>
    <row r="980" spans="1:1" x14ac:dyDescent="0.25">
      <c r="A980" t="s">
        <v>2684</v>
      </c>
    </row>
    <row r="981" spans="1:1" x14ac:dyDescent="0.25">
      <c r="A981" t="s">
        <v>2775</v>
      </c>
    </row>
    <row r="982" spans="1:1" x14ac:dyDescent="0.25">
      <c r="A982" t="s">
        <v>2929</v>
      </c>
    </row>
    <row r="983" spans="1:1" x14ac:dyDescent="0.25">
      <c r="A983" t="s">
        <v>2930</v>
      </c>
    </row>
    <row r="984" spans="1:1" x14ac:dyDescent="0.25">
      <c r="A984" t="s">
        <v>2911</v>
      </c>
    </row>
    <row r="985" spans="1:1" x14ac:dyDescent="0.25">
      <c r="A985" t="s">
        <v>55</v>
      </c>
    </row>
    <row r="986" spans="1:1" x14ac:dyDescent="0.25">
      <c r="A986" t="s">
        <v>56</v>
      </c>
    </row>
    <row r="987" spans="1:1" x14ac:dyDescent="0.25">
      <c r="A987" t="s">
        <v>44</v>
      </c>
    </row>
    <row r="988" spans="1:1" x14ac:dyDescent="0.25">
      <c r="A988" t="s">
        <v>57</v>
      </c>
    </row>
    <row r="989" spans="1:1" x14ac:dyDescent="0.25">
      <c r="A989" t="s">
        <v>46</v>
      </c>
    </row>
    <row r="990" spans="1:1" x14ac:dyDescent="0.25">
      <c r="A990" t="s">
        <v>47</v>
      </c>
    </row>
    <row r="991" spans="1:1" x14ac:dyDescent="0.25">
      <c r="A991" t="s">
        <v>2850</v>
      </c>
    </row>
    <row r="992" spans="1:1" x14ac:dyDescent="0.25">
      <c r="A992" t="s">
        <v>376</v>
      </c>
    </row>
    <row r="993" spans="1:1" x14ac:dyDescent="0.25">
      <c r="A993" t="s">
        <v>377</v>
      </c>
    </row>
    <row r="994" spans="1:1" x14ac:dyDescent="0.25">
      <c r="A994" t="s">
        <v>378</v>
      </c>
    </row>
    <row r="996" spans="1:1" x14ac:dyDescent="0.25">
      <c r="A996" t="s">
        <v>2811</v>
      </c>
    </row>
    <row r="997" spans="1:1" x14ac:dyDescent="0.25">
      <c r="A997" t="s">
        <v>2442</v>
      </c>
    </row>
    <row r="998" spans="1:1" x14ac:dyDescent="0.25">
      <c r="A998" t="s">
        <v>2684</v>
      </c>
    </row>
    <row r="999" spans="1:1" x14ac:dyDescent="0.25">
      <c r="A999" t="s">
        <v>2775</v>
      </c>
    </row>
    <row r="1000" spans="1:1" x14ac:dyDescent="0.25">
      <c r="A1000" t="s">
        <v>2931</v>
      </c>
    </row>
    <row r="1001" spans="1:1" x14ac:dyDescent="0.25">
      <c r="A1001" t="s">
        <v>2932</v>
      </c>
    </row>
    <row r="1002" spans="1:1" x14ac:dyDescent="0.25">
      <c r="A1002" t="s">
        <v>2933</v>
      </c>
    </row>
    <row r="1003" spans="1:1" x14ac:dyDescent="0.25">
      <c r="A1003" t="s">
        <v>382</v>
      </c>
    </row>
    <row r="1004" spans="1:1" x14ac:dyDescent="0.25">
      <c r="A1004" t="s">
        <v>383</v>
      </c>
    </row>
    <row r="1005" spans="1:1" x14ac:dyDescent="0.25">
      <c r="A1005" t="s">
        <v>44</v>
      </c>
    </row>
    <row r="1006" spans="1:1" x14ac:dyDescent="0.25">
      <c r="A1006" t="s">
        <v>384</v>
      </c>
    </row>
    <row r="1007" spans="1:1" x14ac:dyDescent="0.25">
      <c r="A1007" t="s">
        <v>131</v>
      </c>
    </row>
    <row r="1008" spans="1:1" x14ac:dyDescent="0.25">
      <c r="A1008" t="s">
        <v>47</v>
      </c>
    </row>
    <row r="1009" spans="1:1" x14ac:dyDescent="0.25">
      <c r="A1009" t="s">
        <v>2850</v>
      </c>
    </row>
    <row r="1010" spans="1:1" x14ac:dyDescent="0.25">
      <c r="A1010" t="s">
        <v>385</v>
      </c>
    </row>
    <row r="1011" spans="1:1" x14ac:dyDescent="0.25">
      <c r="A1011" t="s">
        <v>386</v>
      </c>
    </row>
    <row r="1012" spans="1:1" x14ac:dyDescent="0.25">
      <c r="A1012" t="s">
        <v>387</v>
      </c>
    </row>
    <row r="1014" spans="1:1" x14ac:dyDescent="0.25">
      <c r="A1014" t="s">
        <v>2811</v>
      </c>
    </row>
    <row r="1015" spans="1:1" x14ac:dyDescent="0.25">
      <c r="A1015" t="s">
        <v>2446</v>
      </c>
    </row>
    <row r="1016" spans="1:1" x14ac:dyDescent="0.25">
      <c r="A1016" t="s">
        <v>2684</v>
      </c>
    </row>
    <row r="1017" spans="1:1" x14ac:dyDescent="0.25">
      <c r="A1017" t="s">
        <v>2774</v>
      </c>
    </row>
    <row r="1018" spans="1:1" x14ac:dyDescent="0.25">
      <c r="A1018" t="s">
        <v>2934</v>
      </c>
    </row>
    <row r="1019" spans="1:1" x14ac:dyDescent="0.25">
      <c r="A1019" t="s">
        <v>2935</v>
      </c>
    </row>
    <row r="1020" spans="1:1" x14ac:dyDescent="0.25">
      <c r="A1020" t="s">
        <v>2926</v>
      </c>
    </row>
    <row r="1021" spans="1:1" x14ac:dyDescent="0.25">
      <c r="A1021" t="s">
        <v>112</v>
      </c>
    </row>
    <row r="1022" spans="1:1" x14ac:dyDescent="0.25">
      <c r="A1022" t="s">
        <v>120</v>
      </c>
    </row>
    <row r="1023" spans="1:1" x14ac:dyDescent="0.25">
      <c r="A1023" t="s">
        <v>44</v>
      </c>
    </row>
    <row r="1024" spans="1:1" x14ac:dyDescent="0.25">
      <c r="A1024" t="s">
        <v>66</v>
      </c>
    </row>
    <row r="1025" spans="1:1" x14ac:dyDescent="0.25">
      <c r="A1025" t="s">
        <v>46</v>
      </c>
    </row>
    <row r="1026" spans="1:1" x14ac:dyDescent="0.25">
      <c r="A1026" t="s">
        <v>47</v>
      </c>
    </row>
    <row r="1027" spans="1:1" x14ac:dyDescent="0.25">
      <c r="A1027" t="s">
        <v>2850</v>
      </c>
    </row>
    <row r="1028" spans="1:1" x14ac:dyDescent="0.25">
      <c r="A1028" t="s">
        <v>390</v>
      </c>
    </row>
    <row r="1029" spans="1:1" x14ac:dyDescent="0.25">
      <c r="A1029" t="s">
        <v>391</v>
      </c>
    </row>
    <row r="1030" spans="1:1" x14ac:dyDescent="0.25">
      <c r="A1030" t="s">
        <v>392</v>
      </c>
    </row>
    <row r="1032" spans="1:1" x14ac:dyDescent="0.25">
      <c r="A1032" t="s">
        <v>2811</v>
      </c>
    </row>
    <row r="1033" spans="1:1" x14ac:dyDescent="0.25">
      <c r="A1033" t="s">
        <v>2446</v>
      </c>
    </row>
    <row r="1034" spans="1:1" x14ac:dyDescent="0.25">
      <c r="A1034" t="s">
        <v>2684</v>
      </c>
    </row>
    <row r="1035" spans="1:1" x14ac:dyDescent="0.25">
      <c r="A1035" t="s">
        <v>2774</v>
      </c>
    </row>
    <row r="1036" spans="1:1" x14ac:dyDescent="0.25">
      <c r="A1036" t="s">
        <v>2936</v>
      </c>
    </row>
    <row r="1037" spans="1:1" x14ac:dyDescent="0.25">
      <c r="A1037" t="s">
        <v>2937</v>
      </c>
    </row>
    <row r="1038" spans="1:1" x14ac:dyDescent="0.25">
      <c r="A1038" t="s">
        <v>2911</v>
      </c>
    </row>
    <row r="1039" spans="1:1" x14ac:dyDescent="0.25">
      <c r="A1039" t="s">
        <v>42</v>
      </c>
    </row>
    <row r="1040" spans="1:1" x14ac:dyDescent="0.25">
      <c r="A1040" t="s">
        <v>217</v>
      </c>
    </row>
    <row r="1041" spans="1:1" x14ac:dyDescent="0.25">
      <c r="A1041" t="s">
        <v>44</v>
      </c>
    </row>
    <row r="1042" spans="1:1" x14ac:dyDescent="0.25">
      <c r="A1042" t="s">
        <v>45</v>
      </c>
    </row>
    <row r="1043" spans="1:1" x14ac:dyDescent="0.25">
      <c r="A1043" t="s">
        <v>46</v>
      </c>
    </row>
    <row r="1044" spans="1:1" x14ac:dyDescent="0.25">
      <c r="A1044" t="s">
        <v>47</v>
      </c>
    </row>
    <row r="1045" spans="1:1" x14ac:dyDescent="0.25">
      <c r="A1045" t="s">
        <v>2850</v>
      </c>
    </row>
    <row r="1046" spans="1:1" x14ac:dyDescent="0.25">
      <c r="A1046" t="s">
        <v>395</v>
      </c>
    </row>
    <row r="1047" spans="1:1" x14ac:dyDescent="0.25">
      <c r="A1047" t="s">
        <v>396</v>
      </c>
    </row>
    <row r="1048" spans="1:1" x14ac:dyDescent="0.25">
      <c r="A1048" t="s">
        <v>397</v>
      </c>
    </row>
    <row r="1050" spans="1:1" x14ac:dyDescent="0.25">
      <c r="A1050" t="s">
        <v>2811</v>
      </c>
    </row>
    <row r="1051" spans="1:1" x14ac:dyDescent="0.25">
      <c r="A1051" t="s">
        <v>2446</v>
      </c>
    </row>
    <row r="1052" spans="1:1" x14ac:dyDescent="0.25">
      <c r="A1052" t="s">
        <v>2684</v>
      </c>
    </row>
    <row r="1053" spans="1:1" x14ac:dyDescent="0.25">
      <c r="A1053" t="s">
        <v>2774</v>
      </c>
    </row>
    <row r="1054" spans="1:1" x14ac:dyDescent="0.25">
      <c r="A1054" t="s">
        <v>2938</v>
      </c>
    </row>
    <row r="1055" spans="1:1" x14ac:dyDescent="0.25">
      <c r="A1055" t="s">
        <v>2939</v>
      </c>
    </row>
    <row r="1056" spans="1:1" x14ac:dyDescent="0.25">
      <c r="A1056" t="s">
        <v>2940</v>
      </c>
    </row>
    <row r="1057" spans="1:1" x14ac:dyDescent="0.25">
      <c r="A1057" t="s">
        <v>55</v>
      </c>
    </row>
    <row r="1058" spans="1:1" x14ac:dyDescent="0.25">
      <c r="A1058" t="s">
        <v>56</v>
      </c>
    </row>
    <row r="1059" spans="1:1" x14ac:dyDescent="0.25">
      <c r="A1059" t="s">
        <v>44</v>
      </c>
    </row>
    <row r="1060" spans="1:1" x14ac:dyDescent="0.25">
      <c r="A1060" t="s">
        <v>222</v>
      </c>
    </row>
    <row r="1061" spans="1:1" x14ac:dyDescent="0.25">
      <c r="A1061" t="s">
        <v>167</v>
      </c>
    </row>
    <row r="1062" spans="1:1" x14ac:dyDescent="0.25">
      <c r="A1062" t="s">
        <v>47</v>
      </c>
    </row>
    <row r="1063" spans="1:1" x14ac:dyDescent="0.25">
      <c r="A1063" t="s">
        <v>2850</v>
      </c>
    </row>
    <row r="1064" spans="1:1" x14ac:dyDescent="0.25">
      <c r="A1064" t="s">
        <v>401</v>
      </c>
    </row>
    <row r="1065" spans="1:1" x14ac:dyDescent="0.25">
      <c r="A1065" t="s">
        <v>402</v>
      </c>
    </row>
    <row r="1066" spans="1:1" x14ac:dyDescent="0.25">
      <c r="A1066" t="s">
        <v>403</v>
      </c>
    </row>
    <row r="1068" spans="1:1" x14ac:dyDescent="0.25">
      <c r="A1068" t="s">
        <v>2811</v>
      </c>
    </row>
    <row r="1069" spans="1:1" x14ac:dyDescent="0.25">
      <c r="A1069" t="s">
        <v>2446</v>
      </c>
    </row>
    <row r="1070" spans="1:1" x14ac:dyDescent="0.25">
      <c r="A1070" t="s">
        <v>2684</v>
      </c>
    </row>
    <row r="1071" spans="1:1" x14ac:dyDescent="0.25">
      <c r="A1071" t="s">
        <v>2774</v>
      </c>
    </row>
    <row r="1072" spans="1:1" x14ac:dyDescent="0.25">
      <c r="A1072" t="s">
        <v>2941</v>
      </c>
    </row>
    <row r="1073" spans="1:1" x14ac:dyDescent="0.25">
      <c r="A1073" t="s">
        <v>2942</v>
      </c>
    </row>
    <row r="1074" spans="1:1" x14ac:dyDescent="0.25">
      <c r="A1074" t="s">
        <v>2943</v>
      </c>
    </row>
    <row r="1075" spans="1:1" x14ac:dyDescent="0.25">
      <c r="A1075" t="s">
        <v>84</v>
      </c>
    </row>
    <row r="1076" spans="1:1" x14ac:dyDescent="0.25">
      <c r="A1076" t="s">
        <v>85</v>
      </c>
    </row>
    <row r="1077" spans="1:1" x14ac:dyDescent="0.25">
      <c r="A1077" t="s">
        <v>44</v>
      </c>
    </row>
    <row r="1078" spans="1:1" x14ac:dyDescent="0.25">
      <c r="A1078" t="s">
        <v>66</v>
      </c>
    </row>
    <row r="1079" spans="1:1" x14ac:dyDescent="0.25">
      <c r="A1079" t="s">
        <v>46</v>
      </c>
    </row>
    <row r="1080" spans="1:1" x14ac:dyDescent="0.25">
      <c r="A1080" t="s">
        <v>47</v>
      </c>
    </row>
    <row r="1081" spans="1:1" x14ac:dyDescent="0.25">
      <c r="A1081" t="s">
        <v>2850</v>
      </c>
    </row>
    <row r="1082" spans="1:1" x14ac:dyDescent="0.25">
      <c r="A1082" t="s">
        <v>407</v>
      </c>
    </row>
    <row r="1083" spans="1:1" x14ac:dyDescent="0.25">
      <c r="A1083" t="s">
        <v>408</v>
      </c>
    </row>
    <row r="1084" spans="1:1" x14ac:dyDescent="0.25">
      <c r="A1084" t="s">
        <v>69</v>
      </c>
    </row>
    <row r="1086" spans="1:1" x14ac:dyDescent="0.25">
      <c r="A1086" t="s">
        <v>2811</v>
      </c>
    </row>
    <row r="1087" spans="1:1" x14ac:dyDescent="0.25">
      <c r="A1087" t="s">
        <v>2448</v>
      </c>
    </row>
    <row r="1088" spans="1:1" x14ac:dyDescent="0.25">
      <c r="A1088" t="s">
        <v>2684</v>
      </c>
    </row>
    <row r="1089" spans="1:1" x14ac:dyDescent="0.25">
      <c r="A1089" t="s">
        <v>2775</v>
      </c>
    </row>
    <row r="1090" spans="1:1" x14ac:dyDescent="0.25">
      <c r="A1090" t="s">
        <v>2793</v>
      </c>
    </row>
    <row r="1091" spans="1:1" x14ac:dyDescent="0.25">
      <c r="A1091" t="s">
        <v>2794</v>
      </c>
    </row>
    <row r="1092" spans="1:1" x14ac:dyDescent="0.25">
      <c r="A1092" t="s">
        <v>2795</v>
      </c>
    </row>
    <row r="1093" spans="1:1" x14ac:dyDescent="0.25">
      <c r="A1093" t="s">
        <v>55</v>
      </c>
    </row>
    <row r="1094" spans="1:1" x14ac:dyDescent="0.25">
      <c r="A1094" t="s">
        <v>56</v>
      </c>
    </row>
    <row r="1095" spans="1:1" x14ac:dyDescent="0.25">
      <c r="A1095" t="s">
        <v>44</v>
      </c>
    </row>
    <row r="1096" spans="1:1" x14ac:dyDescent="0.25">
      <c r="A1096" t="s">
        <v>57</v>
      </c>
    </row>
    <row r="1097" spans="1:1" x14ac:dyDescent="0.25">
      <c r="A1097" t="s">
        <v>77</v>
      </c>
    </row>
    <row r="1098" spans="1:1" x14ac:dyDescent="0.25">
      <c r="A1098" t="s">
        <v>235</v>
      </c>
    </row>
    <row r="1099" spans="1:1" x14ac:dyDescent="0.25">
      <c r="A1099" t="s">
        <v>2850</v>
      </c>
    </row>
    <row r="1100" spans="1:1" x14ac:dyDescent="0.25">
      <c r="A1100" t="s">
        <v>409</v>
      </c>
    </row>
    <row r="1101" spans="1:1" x14ac:dyDescent="0.25">
      <c r="A1101" t="s">
        <v>410</v>
      </c>
    </row>
    <row r="1102" spans="1:1" x14ac:dyDescent="0.25">
      <c r="A1102" t="s">
        <v>69</v>
      </c>
    </row>
    <row r="1104" spans="1:1" x14ac:dyDescent="0.25">
      <c r="A1104" t="s">
        <v>2811</v>
      </c>
    </row>
    <row r="1105" spans="1:1" x14ac:dyDescent="0.25">
      <c r="A1105" t="s">
        <v>2448</v>
      </c>
    </row>
    <row r="1106" spans="1:1" x14ac:dyDescent="0.25">
      <c r="A1106" t="s">
        <v>2684</v>
      </c>
    </row>
    <row r="1107" spans="1:1" x14ac:dyDescent="0.25">
      <c r="A1107" t="s">
        <v>2775</v>
      </c>
    </row>
    <row r="1108" spans="1:1" x14ac:dyDescent="0.25">
      <c r="A1108" t="s">
        <v>2944</v>
      </c>
    </row>
    <row r="1109" spans="1:1" x14ac:dyDescent="0.25">
      <c r="A1109" t="s">
        <v>2945</v>
      </c>
    </row>
    <row r="1110" spans="1:1" x14ac:dyDescent="0.25">
      <c r="A1110" t="s">
        <v>2946</v>
      </c>
    </row>
    <row r="1111" spans="1:1" x14ac:dyDescent="0.25">
      <c r="A1111" t="s">
        <v>414</v>
      </c>
    </row>
    <row r="1112" spans="1:1" x14ac:dyDescent="0.25">
      <c r="A1112" t="s">
        <v>415</v>
      </c>
    </row>
    <row r="1113" spans="1:1" x14ac:dyDescent="0.25">
      <c r="A1113" t="s">
        <v>44</v>
      </c>
    </row>
    <row r="1114" spans="1:1" x14ac:dyDescent="0.25">
      <c r="A1114" t="s">
        <v>384</v>
      </c>
    </row>
    <row r="1115" spans="1:1" x14ac:dyDescent="0.25">
      <c r="A1115" t="s">
        <v>167</v>
      </c>
    </row>
    <row r="1116" spans="1:1" x14ac:dyDescent="0.25">
      <c r="A1116" t="s">
        <v>47</v>
      </c>
    </row>
    <row r="1117" spans="1:1" x14ac:dyDescent="0.25">
      <c r="A1117" t="s">
        <v>2850</v>
      </c>
    </row>
    <row r="1118" spans="1:1" x14ac:dyDescent="0.25">
      <c r="A1118" t="s">
        <v>416</v>
      </c>
    </row>
    <row r="1119" spans="1:1" x14ac:dyDescent="0.25">
      <c r="A1119" t="s">
        <v>417</v>
      </c>
    </row>
    <row r="1120" spans="1:1" x14ac:dyDescent="0.25">
      <c r="A1120" t="s">
        <v>69</v>
      </c>
    </row>
    <row r="1122" spans="1:1" x14ac:dyDescent="0.25">
      <c r="A1122" t="s">
        <v>2811</v>
      </c>
    </row>
    <row r="1123" spans="1:1" x14ac:dyDescent="0.25">
      <c r="A1123" t="s">
        <v>2449</v>
      </c>
    </row>
    <row r="1124" spans="1:1" x14ac:dyDescent="0.25">
      <c r="A1124" t="s">
        <v>2684</v>
      </c>
    </row>
    <row r="1125" spans="1:1" x14ac:dyDescent="0.25">
      <c r="A1125" t="s">
        <v>2775</v>
      </c>
    </row>
    <row r="1126" spans="1:1" x14ac:dyDescent="0.25">
      <c r="A1126" t="s">
        <v>2947</v>
      </c>
    </row>
    <row r="1127" spans="1:1" x14ac:dyDescent="0.25">
      <c r="A1127" t="s">
        <v>2948</v>
      </c>
    </row>
    <row r="1128" spans="1:1" x14ac:dyDescent="0.25">
      <c r="A1128" t="s">
        <v>2856</v>
      </c>
    </row>
    <row r="1129" spans="1:1" x14ac:dyDescent="0.25">
      <c r="A1129" t="s">
        <v>64</v>
      </c>
    </row>
    <row r="1130" spans="1:1" x14ac:dyDescent="0.25">
      <c r="A1130" t="s">
        <v>65</v>
      </c>
    </row>
    <row r="1131" spans="1:1" x14ac:dyDescent="0.25">
      <c r="A1131" t="s">
        <v>44</v>
      </c>
    </row>
    <row r="1132" spans="1:1" x14ac:dyDescent="0.25">
      <c r="A1132" t="s">
        <v>66</v>
      </c>
    </row>
    <row r="1133" spans="1:1" x14ac:dyDescent="0.25">
      <c r="A1133" t="s">
        <v>46</v>
      </c>
    </row>
    <row r="1134" spans="1:1" x14ac:dyDescent="0.25">
      <c r="A1134" t="s">
        <v>47</v>
      </c>
    </row>
    <row r="1135" spans="1:1" x14ac:dyDescent="0.25">
      <c r="A1135" t="s">
        <v>2850</v>
      </c>
    </row>
    <row r="1136" spans="1:1" x14ac:dyDescent="0.25">
      <c r="A1136" t="s">
        <v>420</v>
      </c>
    </row>
    <row r="1137" spans="1:1" x14ac:dyDescent="0.25">
      <c r="A1137" t="s">
        <v>421</v>
      </c>
    </row>
    <row r="1138" spans="1:1" x14ac:dyDescent="0.25">
      <c r="A1138" t="s">
        <v>69</v>
      </c>
    </row>
    <row r="1140" spans="1:1" x14ac:dyDescent="0.25">
      <c r="A1140" t="s">
        <v>2811</v>
      </c>
    </row>
    <row r="1141" spans="1:1" x14ac:dyDescent="0.25">
      <c r="A1141" t="s">
        <v>2450</v>
      </c>
    </row>
    <row r="1142" spans="1:1" x14ac:dyDescent="0.25">
      <c r="A1142" t="s">
        <v>2684</v>
      </c>
    </row>
    <row r="1143" spans="1:1" x14ac:dyDescent="0.25">
      <c r="A1143" t="s">
        <v>2775</v>
      </c>
    </row>
    <row r="1144" spans="1:1" x14ac:dyDescent="0.25">
      <c r="A1144" t="s">
        <v>2949</v>
      </c>
    </row>
    <row r="1145" spans="1:1" x14ac:dyDescent="0.25">
      <c r="A1145" t="s">
        <v>2950</v>
      </c>
    </row>
    <row r="1146" spans="1:1" x14ac:dyDescent="0.25">
      <c r="A1146" t="s">
        <v>2899</v>
      </c>
    </row>
    <row r="1147" spans="1:1" x14ac:dyDescent="0.25">
      <c r="A1147" t="s">
        <v>100</v>
      </c>
    </row>
    <row r="1148" spans="1:1" x14ac:dyDescent="0.25">
      <c r="A1148" t="s">
        <v>101</v>
      </c>
    </row>
    <row r="1149" spans="1:1" x14ac:dyDescent="0.25">
      <c r="A1149" t="s">
        <v>44</v>
      </c>
    </row>
    <row r="1150" spans="1:1" x14ac:dyDescent="0.25">
      <c r="A1150" t="s">
        <v>45</v>
      </c>
    </row>
    <row r="1151" spans="1:1" x14ac:dyDescent="0.25">
      <c r="A1151" t="s">
        <v>46</v>
      </c>
    </row>
    <row r="1152" spans="1:1" x14ac:dyDescent="0.25">
      <c r="A1152" t="s">
        <v>47</v>
      </c>
    </row>
    <row r="1153" spans="1:1" x14ac:dyDescent="0.25">
      <c r="A1153" t="s">
        <v>2850</v>
      </c>
    </row>
    <row r="1154" spans="1:1" x14ac:dyDescent="0.25">
      <c r="A1154" t="s">
        <v>424</v>
      </c>
    </row>
    <row r="1155" spans="1:1" x14ac:dyDescent="0.25">
      <c r="A1155" t="s">
        <v>425</v>
      </c>
    </row>
    <row r="1156" spans="1:1" x14ac:dyDescent="0.25">
      <c r="A1156" t="s">
        <v>69</v>
      </c>
    </row>
    <row r="1158" spans="1:1" x14ac:dyDescent="0.25">
      <c r="A1158" t="s">
        <v>2811</v>
      </c>
    </row>
    <row r="1159" spans="1:1" x14ac:dyDescent="0.25">
      <c r="A1159" t="s">
        <v>2451</v>
      </c>
    </row>
    <row r="1160" spans="1:1" x14ac:dyDescent="0.25">
      <c r="A1160" t="s">
        <v>2684</v>
      </c>
    </row>
    <row r="1161" spans="1:1" x14ac:dyDescent="0.25">
      <c r="A1161" t="s">
        <v>2775</v>
      </c>
    </row>
    <row r="1162" spans="1:1" x14ac:dyDescent="0.25">
      <c r="A1162" t="s">
        <v>2951</v>
      </c>
    </row>
    <row r="1163" spans="1:1" x14ac:dyDescent="0.25">
      <c r="A1163" t="s">
        <v>2952</v>
      </c>
    </row>
    <row r="1164" spans="1:1" x14ac:dyDescent="0.25">
      <c r="A1164" t="s">
        <v>2856</v>
      </c>
    </row>
    <row r="1165" spans="1:1" x14ac:dyDescent="0.25">
      <c r="A1165" t="s">
        <v>55</v>
      </c>
    </row>
    <row r="1166" spans="1:1" x14ac:dyDescent="0.25">
      <c r="A1166" t="s">
        <v>56</v>
      </c>
    </row>
    <row r="1167" spans="1:1" x14ac:dyDescent="0.25">
      <c r="A1167" t="s">
        <v>44</v>
      </c>
    </row>
    <row r="1168" spans="1:1" x14ac:dyDescent="0.25">
      <c r="A1168" t="s">
        <v>57</v>
      </c>
    </row>
    <row r="1169" spans="1:1" x14ac:dyDescent="0.25">
      <c r="A1169" t="s">
        <v>77</v>
      </c>
    </row>
    <row r="1170" spans="1:1" x14ac:dyDescent="0.25">
      <c r="A1170" t="s">
        <v>47</v>
      </c>
    </row>
    <row r="1171" spans="1:1" x14ac:dyDescent="0.25">
      <c r="A1171" t="s">
        <v>2850</v>
      </c>
    </row>
    <row r="1172" spans="1:1" x14ac:dyDescent="0.25">
      <c r="A1172" t="s">
        <v>428</v>
      </c>
    </row>
    <row r="1173" spans="1:1" x14ac:dyDescent="0.25">
      <c r="A1173" t="s">
        <v>429</v>
      </c>
    </row>
    <row r="1174" spans="1:1" x14ac:dyDescent="0.25">
      <c r="A1174" t="s">
        <v>430</v>
      </c>
    </row>
    <row r="1176" spans="1:1" x14ac:dyDescent="0.25">
      <c r="A1176" t="s">
        <v>2811</v>
      </c>
    </row>
    <row r="1177" spans="1:1" x14ac:dyDescent="0.25">
      <c r="A1177" t="s">
        <v>2451</v>
      </c>
    </row>
    <row r="1178" spans="1:1" x14ac:dyDescent="0.25">
      <c r="A1178" t="s">
        <v>2684</v>
      </c>
    </row>
    <row r="1179" spans="1:1" x14ac:dyDescent="0.25">
      <c r="A1179" t="s">
        <v>2775</v>
      </c>
    </row>
    <row r="1180" spans="1:1" x14ac:dyDescent="0.25">
      <c r="A1180" t="s">
        <v>2953</v>
      </c>
    </row>
    <row r="1181" spans="1:1" x14ac:dyDescent="0.25">
      <c r="A1181" t="s">
        <v>2954</v>
      </c>
    </row>
    <row r="1182" spans="1:1" x14ac:dyDescent="0.25">
      <c r="A1182" t="s">
        <v>2955</v>
      </c>
    </row>
    <row r="1183" spans="1:1" x14ac:dyDescent="0.25">
      <c r="A1183" t="s">
        <v>55</v>
      </c>
    </row>
    <row r="1184" spans="1:1" x14ac:dyDescent="0.25">
      <c r="A1184" t="s">
        <v>56</v>
      </c>
    </row>
    <row r="1185" spans="1:1" x14ac:dyDescent="0.25">
      <c r="A1185" t="s">
        <v>44</v>
      </c>
    </row>
    <row r="1186" spans="1:1" x14ac:dyDescent="0.25">
      <c r="A1186" t="s">
        <v>57</v>
      </c>
    </row>
    <row r="1187" spans="1:1" x14ac:dyDescent="0.25">
      <c r="A1187" t="s">
        <v>46</v>
      </c>
    </row>
    <row r="1188" spans="1:1" x14ac:dyDescent="0.25">
      <c r="A1188" t="s">
        <v>93</v>
      </c>
    </row>
    <row r="1189" spans="1:1" x14ac:dyDescent="0.25">
      <c r="A1189" t="s">
        <v>2850</v>
      </c>
    </row>
    <row r="1190" spans="1:1" x14ac:dyDescent="0.25">
      <c r="A1190" t="s">
        <v>434</v>
      </c>
    </row>
    <row r="1191" spans="1:1" x14ac:dyDescent="0.25">
      <c r="A1191" t="s">
        <v>435</v>
      </c>
    </row>
    <row r="1192" spans="1:1" x14ac:dyDescent="0.25">
      <c r="A1192" t="s">
        <v>436</v>
      </c>
    </row>
    <row r="1194" spans="1:1" x14ac:dyDescent="0.25">
      <c r="A1194" t="s">
        <v>2811</v>
      </c>
    </row>
    <row r="1195" spans="1:1" x14ac:dyDescent="0.25">
      <c r="A1195" t="s">
        <v>2452</v>
      </c>
    </row>
    <row r="1196" spans="1:1" x14ac:dyDescent="0.25">
      <c r="A1196" t="s">
        <v>2684</v>
      </c>
    </row>
    <row r="1197" spans="1:1" x14ac:dyDescent="0.25">
      <c r="A1197" t="s">
        <v>2775</v>
      </c>
    </row>
    <row r="1198" spans="1:1" x14ac:dyDescent="0.25">
      <c r="A1198" t="s">
        <v>2956</v>
      </c>
    </row>
    <row r="1199" spans="1:1" x14ac:dyDescent="0.25">
      <c r="A1199" t="s">
        <v>2957</v>
      </c>
    </row>
    <row r="1200" spans="1:1" x14ac:dyDescent="0.25">
      <c r="A1200" t="s">
        <v>2958</v>
      </c>
    </row>
    <row r="1201" spans="1:1" x14ac:dyDescent="0.25">
      <c r="A1201" t="s">
        <v>55</v>
      </c>
    </row>
    <row r="1202" spans="1:1" x14ac:dyDescent="0.25">
      <c r="A1202" t="s">
        <v>56</v>
      </c>
    </row>
    <row r="1203" spans="1:1" x14ac:dyDescent="0.25">
      <c r="A1203" t="s">
        <v>44</v>
      </c>
    </row>
    <row r="1204" spans="1:1" x14ac:dyDescent="0.25">
      <c r="A1204" t="s">
        <v>57</v>
      </c>
    </row>
    <row r="1205" spans="1:1" x14ac:dyDescent="0.25">
      <c r="A1205" t="s">
        <v>46</v>
      </c>
    </row>
    <row r="1206" spans="1:1" x14ac:dyDescent="0.25">
      <c r="A1206" t="s">
        <v>235</v>
      </c>
    </row>
    <row r="1207" spans="1:1" x14ac:dyDescent="0.25">
      <c r="A1207" t="s">
        <v>440</v>
      </c>
    </row>
    <row r="1208" spans="1:1" x14ac:dyDescent="0.25">
      <c r="A1208" t="s">
        <v>441</v>
      </c>
    </row>
    <row r="1209" spans="1:1" x14ac:dyDescent="0.25">
      <c r="A1209" t="s">
        <v>442</v>
      </c>
    </row>
    <row r="1210" spans="1:1" x14ac:dyDescent="0.25">
      <c r="A1210" t="s">
        <v>443</v>
      </c>
    </row>
    <row r="1212" spans="1:1" x14ac:dyDescent="0.25">
      <c r="A1212" t="s">
        <v>2811</v>
      </c>
    </row>
    <row r="1213" spans="1:1" x14ac:dyDescent="0.25">
      <c r="A1213" t="s">
        <v>2451</v>
      </c>
    </row>
    <row r="1214" spans="1:1" x14ac:dyDescent="0.25">
      <c r="A1214" t="s">
        <v>2684</v>
      </c>
    </row>
    <row r="1215" spans="1:1" x14ac:dyDescent="0.25">
      <c r="A1215" t="s">
        <v>2775</v>
      </c>
    </row>
    <row r="1216" spans="1:1" x14ac:dyDescent="0.25">
      <c r="A1216" t="s">
        <v>2959</v>
      </c>
    </row>
    <row r="1217" spans="1:1" x14ac:dyDescent="0.25">
      <c r="A1217" t="s">
        <v>2960</v>
      </c>
    </row>
    <row r="1218" spans="1:1" x14ac:dyDescent="0.25">
      <c r="A1218" t="s">
        <v>2961</v>
      </c>
    </row>
    <row r="1219" spans="1:1" x14ac:dyDescent="0.25">
      <c r="A1219" t="s">
        <v>447</v>
      </c>
    </row>
    <row r="1220" spans="1:1" x14ac:dyDescent="0.25">
      <c r="A1220" t="s">
        <v>448</v>
      </c>
    </row>
    <row r="1221" spans="1:1" x14ac:dyDescent="0.25">
      <c r="A1221" t="s">
        <v>44</v>
      </c>
    </row>
    <row r="1222" spans="1:1" x14ac:dyDescent="0.25">
      <c r="A1222" t="s">
        <v>384</v>
      </c>
    </row>
    <row r="1223" spans="1:1" x14ac:dyDescent="0.25">
      <c r="A1223" t="s">
        <v>46</v>
      </c>
    </row>
    <row r="1224" spans="1:1" x14ac:dyDescent="0.25">
      <c r="A1224" t="s">
        <v>47</v>
      </c>
    </row>
    <row r="1225" spans="1:1" x14ac:dyDescent="0.25">
      <c r="A1225" t="s">
        <v>2850</v>
      </c>
    </row>
    <row r="1226" spans="1:1" x14ac:dyDescent="0.25">
      <c r="A1226" t="s">
        <v>449</v>
      </c>
    </row>
    <row r="1227" spans="1:1" x14ac:dyDescent="0.25">
      <c r="A1227" t="s">
        <v>450</v>
      </c>
    </row>
    <row r="1228" spans="1:1" x14ac:dyDescent="0.25">
      <c r="A1228" t="s">
        <v>69</v>
      </c>
    </row>
    <row r="1230" spans="1:1" x14ac:dyDescent="0.25">
      <c r="A1230" t="s">
        <v>2811</v>
      </c>
    </row>
    <row r="1231" spans="1:1" x14ac:dyDescent="0.25">
      <c r="A1231" t="s">
        <v>2451</v>
      </c>
    </row>
    <row r="1232" spans="1:1" x14ac:dyDescent="0.25">
      <c r="A1232" t="s">
        <v>2684</v>
      </c>
    </row>
    <row r="1233" spans="1:1" x14ac:dyDescent="0.25">
      <c r="A1233" t="s">
        <v>2775</v>
      </c>
    </row>
    <row r="1234" spans="1:1" x14ac:dyDescent="0.25">
      <c r="A1234" t="s">
        <v>2962</v>
      </c>
    </row>
    <row r="1235" spans="1:1" x14ac:dyDescent="0.25">
      <c r="A1235" t="s">
        <v>2963</v>
      </c>
    </row>
    <row r="1236" spans="1:1" x14ac:dyDescent="0.25">
      <c r="A1236" t="s">
        <v>2856</v>
      </c>
    </row>
    <row r="1237" spans="1:1" x14ac:dyDescent="0.25">
      <c r="A1237" t="s">
        <v>55</v>
      </c>
    </row>
    <row r="1238" spans="1:1" x14ac:dyDescent="0.25">
      <c r="A1238" t="s">
        <v>56</v>
      </c>
    </row>
    <row r="1239" spans="1:1" x14ac:dyDescent="0.25">
      <c r="A1239" t="s">
        <v>44</v>
      </c>
    </row>
    <row r="1240" spans="1:1" x14ac:dyDescent="0.25">
      <c r="A1240" t="s">
        <v>57</v>
      </c>
    </row>
    <row r="1241" spans="1:1" x14ac:dyDescent="0.25">
      <c r="A1241" t="s">
        <v>77</v>
      </c>
    </row>
    <row r="1242" spans="1:1" x14ac:dyDescent="0.25">
      <c r="A1242" t="s">
        <v>47</v>
      </c>
    </row>
    <row r="1243" spans="1:1" x14ac:dyDescent="0.25">
      <c r="A1243" t="s">
        <v>2850</v>
      </c>
    </row>
    <row r="1244" spans="1:1" x14ac:dyDescent="0.25">
      <c r="A1244" t="s">
        <v>453</v>
      </c>
    </row>
    <row r="1245" spans="1:1" x14ac:dyDescent="0.25">
      <c r="A1245" t="s">
        <v>454</v>
      </c>
    </row>
    <row r="1246" spans="1:1" x14ac:dyDescent="0.25">
      <c r="A1246" t="s">
        <v>455</v>
      </c>
    </row>
    <row r="1248" spans="1:1" x14ac:dyDescent="0.25">
      <c r="A1248" t="s">
        <v>2811</v>
      </c>
    </row>
    <row r="1249" spans="1:1" x14ac:dyDescent="0.25">
      <c r="A1249" t="s">
        <v>2453</v>
      </c>
    </row>
    <row r="1250" spans="1:1" x14ac:dyDescent="0.25">
      <c r="A1250" t="s">
        <v>2685</v>
      </c>
    </row>
    <row r="1251" spans="1:1" x14ac:dyDescent="0.25">
      <c r="A1251" t="s">
        <v>2775</v>
      </c>
    </row>
    <row r="1252" spans="1:1" x14ac:dyDescent="0.25">
      <c r="A1252" t="s">
        <v>2964</v>
      </c>
    </row>
    <row r="1253" spans="1:1" x14ac:dyDescent="0.25">
      <c r="A1253" t="s">
        <v>2965</v>
      </c>
    </row>
    <row r="1254" spans="1:1" x14ac:dyDescent="0.25">
      <c r="A1254" t="s">
        <v>2966</v>
      </c>
    </row>
    <row r="1255" spans="1:1" x14ac:dyDescent="0.25">
      <c r="A1255" t="s">
        <v>112</v>
      </c>
    </row>
    <row r="1256" spans="1:1" x14ac:dyDescent="0.25">
      <c r="A1256" t="s">
        <v>120</v>
      </c>
    </row>
    <row r="1257" spans="1:1" x14ac:dyDescent="0.25">
      <c r="A1257" t="s">
        <v>44</v>
      </c>
    </row>
    <row r="1258" spans="1:1" x14ac:dyDescent="0.25">
      <c r="A1258" t="s">
        <v>66</v>
      </c>
    </row>
    <row r="1259" spans="1:1" x14ac:dyDescent="0.25">
      <c r="A1259" t="s">
        <v>46</v>
      </c>
    </row>
    <row r="1260" spans="1:1" x14ac:dyDescent="0.25">
      <c r="A1260" t="s">
        <v>93</v>
      </c>
    </row>
    <row r="1261" spans="1:1" x14ac:dyDescent="0.25">
      <c r="A1261" t="s">
        <v>2850</v>
      </c>
    </row>
    <row r="1262" spans="1:1" x14ac:dyDescent="0.25">
      <c r="A1262" t="s">
        <v>459</v>
      </c>
    </row>
    <row r="1263" spans="1:1" x14ac:dyDescent="0.25">
      <c r="A1263" t="s">
        <v>460</v>
      </c>
    </row>
    <row r="1264" spans="1:1" x14ac:dyDescent="0.25">
      <c r="A1264" t="s">
        <v>461</v>
      </c>
    </row>
    <row r="1266" spans="1:1" x14ac:dyDescent="0.25">
      <c r="A1266" t="s">
        <v>2811</v>
      </c>
    </row>
    <row r="1267" spans="1:1" x14ac:dyDescent="0.25">
      <c r="A1267" t="s">
        <v>2453</v>
      </c>
    </row>
    <row r="1268" spans="1:1" x14ac:dyDescent="0.25">
      <c r="A1268" t="s">
        <v>2685</v>
      </c>
    </row>
    <row r="1269" spans="1:1" x14ac:dyDescent="0.25">
      <c r="A1269" t="s">
        <v>2775</v>
      </c>
    </row>
    <row r="1270" spans="1:1" x14ac:dyDescent="0.25">
      <c r="A1270" t="s">
        <v>2967</v>
      </c>
    </row>
    <row r="1271" spans="1:1" x14ac:dyDescent="0.25">
      <c r="A1271" t="s">
        <v>2968</v>
      </c>
    </row>
    <row r="1272" spans="1:1" x14ac:dyDescent="0.25">
      <c r="A1272" t="s">
        <v>2969</v>
      </c>
    </row>
    <row r="1273" spans="1:1" x14ac:dyDescent="0.25">
      <c r="A1273" t="s">
        <v>55</v>
      </c>
    </row>
    <row r="1274" spans="1:1" x14ac:dyDescent="0.25">
      <c r="A1274" t="s">
        <v>56</v>
      </c>
    </row>
    <row r="1275" spans="1:1" x14ac:dyDescent="0.25">
      <c r="A1275" t="s">
        <v>44</v>
      </c>
    </row>
    <row r="1276" spans="1:1" x14ac:dyDescent="0.25">
      <c r="A1276" t="s">
        <v>57</v>
      </c>
    </row>
    <row r="1277" spans="1:1" x14ac:dyDescent="0.25">
      <c r="A1277" t="s">
        <v>77</v>
      </c>
    </row>
    <row r="1278" spans="1:1" x14ac:dyDescent="0.25">
      <c r="A1278" t="s">
        <v>47</v>
      </c>
    </row>
    <row r="1279" spans="1:1" x14ac:dyDescent="0.25">
      <c r="A1279" t="s">
        <v>2850</v>
      </c>
    </row>
    <row r="1280" spans="1:1" x14ac:dyDescent="0.25">
      <c r="A1280" t="s">
        <v>465</v>
      </c>
    </row>
    <row r="1281" spans="1:1" x14ac:dyDescent="0.25">
      <c r="A1281" t="s">
        <v>466</v>
      </c>
    </row>
    <row r="1282" spans="1:1" x14ac:dyDescent="0.25">
      <c r="A1282" t="s">
        <v>69</v>
      </c>
    </row>
    <row r="1284" spans="1:1" x14ac:dyDescent="0.25">
      <c r="A1284" t="s">
        <v>2811</v>
      </c>
    </row>
    <row r="1285" spans="1:1" x14ac:dyDescent="0.25">
      <c r="A1285" t="s">
        <v>2454</v>
      </c>
    </row>
    <row r="1286" spans="1:1" x14ac:dyDescent="0.25">
      <c r="A1286" t="s">
        <v>2685</v>
      </c>
    </row>
    <row r="1287" spans="1:1" x14ac:dyDescent="0.25">
      <c r="A1287" t="s">
        <v>2775</v>
      </c>
    </row>
    <row r="1288" spans="1:1" x14ac:dyDescent="0.25">
      <c r="A1288" t="s">
        <v>2970</v>
      </c>
    </row>
    <row r="1289" spans="1:1" x14ac:dyDescent="0.25">
      <c r="A1289" t="s">
        <v>2971</v>
      </c>
    </row>
    <row r="1290" spans="1:1" x14ac:dyDescent="0.25">
      <c r="A1290" t="s">
        <v>2972</v>
      </c>
    </row>
    <row r="1291" spans="1:1" x14ac:dyDescent="0.25">
      <c r="A1291" t="s">
        <v>55</v>
      </c>
    </row>
    <row r="1292" spans="1:1" x14ac:dyDescent="0.25">
      <c r="A1292" t="s">
        <v>56</v>
      </c>
    </row>
    <row r="1293" spans="1:1" x14ac:dyDescent="0.25">
      <c r="A1293" t="s">
        <v>44</v>
      </c>
    </row>
    <row r="1294" spans="1:1" x14ac:dyDescent="0.25">
      <c r="A1294" t="s">
        <v>57</v>
      </c>
    </row>
    <row r="1295" spans="1:1" x14ac:dyDescent="0.25">
      <c r="A1295" t="s">
        <v>77</v>
      </c>
    </row>
    <row r="1296" spans="1:1" x14ac:dyDescent="0.25">
      <c r="A1296" t="s">
        <v>93</v>
      </c>
    </row>
    <row r="1297" spans="1:1" x14ac:dyDescent="0.25">
      <c r="A1297" t="s">
        <v>2850</v>
      </c>
    </row>
    <row r="1298" spans="1:1" x14ac:dyDescent="0.25">
      <c r="A1298" t="s">
        <v>470</v>
      </c>
    </row>
    <row r="1299" spans="1:1" x14ac:dyDescent="0.25">
      <c r="A1299" t="s">
        <v>471</v>
      </c>
    </row>
    <row r="1300" spans="1:1" x14ac:dyDescent="0.25">
      <c r="A1300" t="s">
        <v>472</v>
      </c>
    </row>
    <row r="1302" spans="1:1" x14ac:dyDescent="0.25">
      <c r="A1302" t="s">
        <v>2811</v>
      </c>
    </row>
    <row r="1303" spans="1:1" x14ac:dyDescent="0.25">
      <c r="A1303" t="s">
        <v>2455</v>
      </c>
    </row>
    <row r="1304" spans="1:1" x14ac:dyDescent="0.25">
      <c r="A1304" t="s">
        <v>2685</v>
      </c>
    </row>
    <row r="1305" spans="1:1" x14ac:dyDescent="0.25">
      <c r="A1305" t="s">
        <v>2775</v>
      </c>
    </row>
    <row r="1306" spans="1:1" x14ac:dyDescent="0.25">
      <c r="A1306" t="s">
        <v>2973</v>
      </c>
    </row>
    <row r="1307" spans="1:1" x14ac:dyDescent="0.25">
      <c r="A1307" t="s">
        <v>2974</v>
      </c>
    </row>
    <row r="1308" spans="1:1" x14ac:dyDescent="0.25">
      <c r="A1308" t="s">
        <v>2975</v>
      </c>
    </row>
    <row r="1309" spans="1:1" x14ac:dyDescent="0.25">
      <c r="A1309" t="s">
        <v>112</v>
      </c>
    </row>
    <row r="1310" spans="1:1" x14ac:dyDescent="0.25">
      <c r="A1310" t="s">
        <v>56</v>
      </c>
    </row>
    <row r="1311" spans="1:1" x14ac:dyDescent="0.25">
      <c r="A1311" t="s">
        <v>44</v>
      </c>
    </row>
    <row r="1312" spans="1:1" x14ac:dyDescent="0.25">
      <c r="A1312" t="s">
        <v>45</v>
      </c>
    </row>
    <row r="1313" spans="1:1" x14ac:dyDescent="0.25">
      <c r="A1313" t="s">
        <v>46</v>
      </c>
    </row>
    <row r="1314" spans="1:1" x14ac:dyDescent="0.25">
      <c r="A1314" t="s">
        <v>47</v>
      </c>
    </row>
    <row r="1315" spans="1:1" x14ac:dyDescent="0.25">
      <c r="A1315" t="s">
        <v>2850</v>
      </c>
    </row>
    <row r="1316" spans="1:1" x14ac:dyDescent="0.25">
      <c r="A1316" t="s">
        <v>476</v>
      </c>
    </row>
    <row r="1317" spans="1:1" x14ac:dyDescent="0.25">
      <c r="A1317" t="s">
        <v>477</v>
      </c>
    </row>
    <row r="1318" spans="1:1" x14ac:dyDescent="0.25">
      <c r="A1318" t="s">
        <v>69</v>
      </c>
    </row>
    <row r="1320" spans="1:1" x14ac:dyDescent="0.25">
      <c r="A1320" t="s">
        <v>2811</v>
      </c>
    </row>
    <row r="1321" spans="1:1" x14ac:dyDescent="0.25">
      <c r="A1321" t="s">
        <v>2456</v>
      </c>
    </row>
    <row r="1322" spans="1:1" x14ac:dyDescent="0.25">
      <c r="A1322" t="s">
        <v>2685</v>
      </c>
    </row>
    <row r="1323" spans="1:1" x14ac:dyDescent="0.25">
      <c r="A1323" t="s">
        <v>2775</v>
      </c>
    </row>
    <row r="1324" spans="1:1" x14ac:dyDescent="0.25">
      <c r="A1324" t="s">
        <v>2976</v>
      </c>
    </row>
    <row r="1325" spans="1:1" x14ac:dyDescent="0.25">
      <c r="A1325" t="s">
        <v>2977</v>
      </c>
    </row>
    <row r="1326" spans="1:1" x14ac:dyDescent="0.25">
      <c r="A1326" t="s">
        <v>2978</v>
      </c>
    </row>
    <row r="1327" spans="1:1" x14ac:dyDescent="0.25">
      <c r="A1327" t="s">
        <v>112</v>
      </c>
    </row>
    <row r="1328" spans="1:1" x14ac:dyDescent="0.25">
      <c r="A1328" t="s">
        <v>120</v>
      </c>
    </row>
    <row r="1329" spans="1:1" x14ac:dyDescent="0.25">
      <c r="A1329" t="s">
        <v>44</v>
      </c>
    </row>
    <row r="1330" spans="1:1" x14ac:dyDescent="0.25">
      <c r="A1330" t="s">
        <v>66</v>
      </c>
    </row>
    <row r="1331" spans="1:1" x14ac:dyDescent="0.25">
      <c r="A1331" t="s">
        <v>167</v>
      </c>
    </row>
    <row r="1332" spans="1:1" x14ac:dyDescent="0.25">
      <c r="A1332" t="s">
        <v>47</v>
      </c>
    </row>
    <row r="1333" spans="1:1" x14ac:dyDescent="0.25">
      <c r="A1333" t="s">
        <v>2850</v>
      </c>
    </row>
    <row r="1334" spans="1:1" x14ac:dyDescent="0.25">
      <c r="A1334" t="s">
        <v>481</v>
      </c>
    </row>
    <row r="1335" spans="1:1" x14ac:dyDescent="0.25">
      <c r="A1335" t="s">
        <v>482</v>
      </c>
    </row>
    <row r="1336" spans="1:1" x14ac:dyDescent="0.25">
      <c r="A1336" t="s">
        <v>69</v>
      </c>
    </row>
    <row r="1338" spans="1:1" x14ac:dyDescent="0.25">
      <c r="A1338" t="s">
        <v>2811</v>
      </c>
    </row>
    <row r="1339" spans="1:1" x14ac:dyDescent="0.25">
      <c r="A1339" t="s">
        <v>2456</v>
      </c>
    </row>
    <row r="1340" spans="1:1" x14ac:dyDescent="0.25">
      <c r="A1340" t="s">
        <v>2685</v>
      </c>
    </row>
    <row r="1341" spans="1:1" x14ac:dyDescent="0.25">
      <c r="A1341" t="s">
        <v>2775</v>
      </c>
    </row>
    <row r="1342" spans="1:1" x14ac:dyDescent="0.25">
      <c r="A1342" t="s">
        <v>2979</v>
      </c>
    </row>
    <row r="1343" spans="1:1" x14ac:dyDescent="0.25">
      <c r="A1343" t="s">
        <v>2980</v>
      </c>
    </row>
    <row r="1344" spans="1:1" x14ac:dyDescent="0.25">
      <c r="A1344" t="s">
        <v>2978</v>
      </c>
    </row>
    <row r="1345" spans="1:1" x14ac:dyDescent="0.25">
      <c r="A1345" t="s">
        <v>55</v>
      </c>
    </row>
    <row r="1346" spans="1:1" x14ac:dyDescent="0.25">
      <c r="A1346" t="s">
        <v>56</v>
      </c>
    </row>
    <row r="1347" spans="1:1" x14ac:dyDescent="0.25">
      <c r="A1347" t="s">
        <v>44</v>
      </c>
    </row>
    <row r="1348" spans="1:1" x14ac:dyDescent="0.25">
      <c r="A1348" t="s">
        <v>57</v>
      </c>
    </row>
    <row r="1349" spans="1:1" x14ac:dyDescent="0.25">
      <c r="A1349" t="s">
        <v>77</v>
      </c>
    </row>
    <row r="1350" spans="1:1" x14ac:dyDescent="0.25">
      <c r="A1350" t="s">
        <v>47</v>
      </c>
    </row>
    <row r="1351" spans="1:1" x14ac:dyDescent="0.25">
      <c r="A1351" t="s">
        <v>2850</v>
      </c>
    </row>
    <row r="1352" spans="1:1" x14ac:dyDescent="0.25">
      <c r="A1352" t="s">
        <v>485</v>
      </c>
    </row>
    <row r="1353" spans="1:1" x14ac:dyDescent="0.25">
      <c r="A1353" t="s">
        <v>486</v>
      </c>
    </row>
    <row r="1354" spans="1:1" x14ac:dyDescent="0.25">
      <c r="A1354" t="s">
        <v>69</v>
      </c>
    </row>
    <row r="1356" spans="1:1" x14ac:dyDescent="0.25">
      <c r="A1356" t="s">
        <v>2811</v>
      </c>
    </row>
    <row r="1357" spans="1:1" x14ac:dyDescent="0.25">
      <c r="A1357" t="s">
        <v>2456</v>
      </c>
    </row>
    <row r="1358" spans="1:1" x14ac:dyDescent="0.25">
      <c r="A1358" t="s">
        <v>2685</v>
      </c>
    </row>
    <row r="1359" spans="1:1" x14ac:dyDescent="0.25">
      <c r="A1359" t="s">
        <v>2775</v>
      </c>
    </row>
    <row r="1360" spans="1:1" x14ac:dyDescent="0.25">
      <c r="A1360" t="s">
        <v>2981</v>
      </c>
    </row>
    <row r="1361" spans="1:1" x14ac:dyDescent="0.25">
      <c r="A1361" t="s">
        <v>2982</v>
      </c>
    </row>
    <row r="1362" spans="1:1" x14ac:dyDescent="0.25">
      <c r="A1362" t="s">
        <v>2978</v>
      </c>
    </row>
    <row r="1363" spans="1:1" x14ac:dyDescent="0.25">
      <c r="A1363" t="s">
        <v>100</v>
      </c>
    </row>
    <row r="1364" spans="1:1" x14ac:dyDescent="0.25">
      <c r="A1364" t="s">
        <v>101</v>
      </c>
    </row>
    <row r="1365" spans="1:1" x14ac:dyDescent="0.25">
      <c r="A1365" t="s">
        <v>44</v>
      </c>
    </row>
    <row r="1366" spans="1:1" x14ac:dyDescent="0.25">
      <c r="A1366" t="s">
        <v>243</v>
      </c>
    </row>
    <row r="1367" spans="1:1" x14ac:dyDescent="0.25">
      <c r="A1367" t="s">
        <v>249</v>
      </c>
    </row>
    <row r="1368" spans="1:1" x14ac:dyDescent="0.25">
      <c r="A1368" t="s">
        <v>47</v>
      </c>
    </row>
    <row r="1369" spans="1:1" x14ac:dyDescent="0.25">
      <c r="A1369" t="s">
        <v>2850</v>
      </c>
    </row>
    <row r="1370" spans="1:1" x14ac:dyDescent="0.25">
      <c r="A1370" t="s">
        <v>489</v>
      </c>
    </row>
    <row r="1371" spans="1:1" x14ac:dyDescent="0.25">
      <c r="A1371" t="s">
        <v>490</v>
      </c>
    </row>
    <row r="1372" spans="1:1" x14ac:dyDescent="0.25">
      <c r="A1372" t="s">
        <v>491</v>
      </c>
    </row>
    <row r="1374" spans="1:1" x14ac:dyDescent="0.25">
      <c r="A1374" t="s">
        <v>2811</v>
      </c>
    </row>
    <row r="1375" spans="1:1" x14ac:dyDescent="0.25">
      <c r="A1375" t="s">
        <v>2456</v>
      </c>
    </row>
    <row r="1376" spans="1:1" x14ac:dyDescent="0.25">
      <c r="A1376" t="s">
        <v>2685</v>
      </c>
    </row>
    <row r="1377" spans="1:1" x14ac:dyDescent="0.25">
      <c r="A1377" t="s">
        <v>2775</v>
      </c>
    </row>
    <row r="1378" spans="1:1" x14ac:dyDescent="0.25">
      <c r="A1378" t="s">
        <v>2983</v>
      </c>
    </row>
    <row r="1379" spans="1:1" x14ac:dyDescent="0.25">
      <c r="A1379" t="s">
        <v>2984</v>
      </c>
    </row>
    <row r="1380" spans="1:1" x14ac:dyDescent="0.25">
      <c r="A1380" t="s">
        <v>2961</v>
      </c>
    </row>
    <row r="1381" spans="1:1" x14ac:dyDescent="0.25">
      <c r="A1381" t="s">
        <v>382</v>
      </c>
    </row>
    <row r="1382" spans="1:1" x14ac:dyDescent="0.25">
      <c r="A1382" t="s">
        <v>494</v>
      </c>
    </row>
    <row r="1383" spans="1:1" x14ac:dyDescent="0.25">
      <c r="A1383" t="s">
        <v>44</v>
      </c>
    </row>
    <row r="1384" spans="1:1" x14ac:dyDescent="0.25">
      <c r="A1384" t="s">
        <v>384</v>
      </c>
    </row>
    <row r="1385" spans="1:1" x14ac:dyDescent="0.25">
      <c r="A1385" t="s">
        <v>249</v>
      </c>
    </row>
    <row r="1386" spans="1:1" x14ac:dyDescent="0.25">
      <c r="A1386" t="s">
        <v>47</v>
      </c>
    </row>
    <row r="1387" spans="1:1" x14ac:dyDescent="0.25">
      <c r="A1387" t="s">
        <v>2850</v>
      </c>
    </row>
    <row r="1388" spans="1:1" x14ac:dyDescent="0.25">
      <c r="A1388" t="s">
        <v>495</v>
      </c>
    </row>
    <row r="1389" spans="1:1" x14ac:dyDescent="0.25">
      <c r="A1389" t="s">
        <v>496</v>
      </c>
    </row>
    <row r="1390" spans="1:1" x14ac:dyDescent="0.25">
      <c r="A1390" t="s">
        <v>497</v>
      </c>
    </row>
    <row r="1392" spans="1:1" x14ac:dyDescent="0.25">
      <c r="A1392" t="s">
        <v>2811</v>
      </c>
    </row>
    <row r="1393" spans="1:1" x14ac:dyDescent="0.25">
      <c r="A1393" t="s">
        <v>2457</v>
      </c>
    </row>
    <row r="1394" spans="1:1" x14ac:dyDescent="0.25">
      <c r="A1394" t="s">
        <v>2686</v>
      </c>
    </row>
    <row r="1395" spans="1:1" x14ac:dyDescent="0.25">
      <c r="A1395" t="s">
        <v>2776</v>
      </c>
    </row>
    <row r="1396" spans="1:1" x14ac:dyDescent="0.25">
      <c r="A1396" t="s">
        <v>2985</v>
      </c>
    </row>
    <row r="1397" spans="1:1" x14ac:dyDescent="0.25">
      <c r="A1397" t="s">
        <v>2986</v>
      </c>
    </row>
    <row r="1398" spans="1:1" x14ac:dyDescent="0.25">
      <c r="A1398" t="s">
        <v>2987</v>
      </c>
    </row>
    <row r="1399" spans="1:1" x14ac:dyDescent="0.25">
      <c r="A1399" t="s">
        <v>55</v>
      </c>
    </row>
    <row r="1400" spans="1:1" x14ac:dyDescent="0.25">
      <c r="A1400" t="s">
        <v>56</v>
      </c>
    </row>
    <row r="1401" spans="1:1" x14ac:dyDescent="0.25">
      <c r="A1401" t="s">
        <v>44</v>
      </c>
    </row>
    <row r="1402" spans="1:1" x14ac:dyDescent="0.25">
      <c r="A1402" t="s">
        <v>57</v>
      </c>
    </row>
    <row r="1403" spans="1:1" x14ac:dyDescent="0.25">
      <c r="A1403" t="s">
        <v>46</v>
      </c>
    </row>
    <row r="1404" spans="1:1" x14ac:dyDescent="0.25">
      <c r="A1404" t="s">
        <v>47</v>
      </c>
    </row>
    <row r="1405" spans="1:1" x14ac:dyDescent="0.25">
      <c r="A1405" t="s">
        <v>2850</v>
      </c>
    </row>
    <row r="1406" spans="1:1" x14ac:dyDescent="0.25">
      <c r="A1406" t="s">
        <v>501</v>
      </c>
    </row>
    <row r="1407" spans="1:1" x14ac:dyDescent="0.25">
      <c r="A1407" t="s">
        <v>502</v>
      </c>
    </row>
    <row r="1408" spans="1:1" x14ac:dyDescent="0.25">
      <c r="A1408" t="s">
        <v>503</v>
      </c>
    </row>
    <row r="1410" spans="1:1" x14ac:dyDescent="0.25">
      <c r="A1410" t="s">
        <v>2811</v>
      </c>
    </row>
    <row r="1411" spans="1:1" x14ac:dyDescent="0.25">
      <c r="A1411" t="s">
        <v>2458</v>
      </c>
    </row>
    <row r="1412" spans="1:1" x14ac:dyDescent="0.25">
      <c r="A1412" t="s">
        <v>2686</v>
      </c>
    </row>
    <row r="1413" spans="1:1" x14ac:dyDescent="0.25">
      <c r="A1413" t="s">
        <v>2776</v>
      </c>
    </row>
    <row r="1414" spans="1:1" x14ac:dyDescent="0.25">
      <c r="A1414" t="s">
        <v>2988</v>
      </c>
    </row>
    <row r="1415" spans="1:1" x14ac:dyDescent="0.25">
      <c r="A1415" t="s">
        <v>2989</v>
      </c>
    </row>
    <row r="1416" spans="1:1" x14ac:dyDescent="0.25">
      <c r="A1416" t="s">
        <v>2990</v>
      </c>
    </row>
    <row r="1417" spans="1:1" x14ac:dyDescent="0.25">
      <c r="A1417" t="s">
        <v>55</v>
      </c>
    </row>
    <row r="1418" spans="1:1" x14ac:dyDescent="0.25">
      <c r="A1418" t="s">
        <v>56</v>
      </c>
    </row>
    <row r="1419" spans="1:1" x14ac:dyDescent="0.25">
      <c r="A1419" t="s">
        <v>44</v>
      </c>
    </row>
    <row r="1420" spans="1:1" x14ac:dyDescent="0.25">
      <c r="A1420" t="s">
        <v>222</v>
      </c>
    </row>
    <row r="1421" spans="1:1" x14ac:dyDescent="0.25">
      <c r="A1421" t="s">
        <v>167</v>
      </c>
    </row>
    <row r="1422" spans="1:1" x14ac:dyDescent="0.25">
      <c r="A1422" t="s">
        <v>47</v>
      </c>
    </row>
    <row r="1423" spans="1:1" x14ac:dyDescent="0.25">
      <c r="A1423" t="s">
        <v>2850</v>
      </c>
    </row>
    <row r="1424" spans="1:1" x14ac:dyDescent="0.25">
      <c r="A1424" t="s">
        <v>507</v>
      </c>
    </row>
    <row r="1425" spans="1:1" x14ac:dyDescent="0.25">
      <c r="A1425" t="s">
        <v>508</v>
      </c>
    </row>
    <row r="1426" spans="1:1" x14ac:dyDescent="0.25">
      <c r="A1426" t="s">
        <v>509</v>
      </c>
    </row>
    <row r="1428" spans="1:1" x14ac:dyDescent="0.25">
      <c r="A1428" t="s">
        <v>2811</v>
      </c>
    </row>
    <row r="1429" spans="1:1" x14ac:dyDescent="0.25">
      <c r="A1429" t="s">
        <v>2459</v>
      </c>
    </row>
    <row r="1430" spans="1:1" x14ac:dyDescent="0.25">
      <c r="A1430" t="s">
        <v>2686</v>
      </c>
    </row>
    <row r="1431" spans="1:1" x14ac:dyDescent="0.25">
      <c r="A1431" t="s">
        <v>2776</v>
      </c>
    </row>
    <row r="1432" spans="1:1" x14ac:dyDescent="0.25">
      <c r="A1432" t="s">
        <v>2991</v>
      </c>
    </row>
    <row r="1433" spans="1:1" x14ac:dyDescent="0.25">
      <c r="A1433" t="s">
        <v>2992</v>
      </c>
    </row>
    <row r="1434" spans="1:1" x14ac:dyDescent="0.25">
      <c r="A1434" t="s">
        <v>2841</v>
      </c>
    </row>
    <row r="1435" spans="1:1" x14ac:dyDescent="0.25">
      <c r="A1435" t="s">
        <v>112</v>
      </c>
    </row>
    <row r="1436" spans="1:1" x14ac:dyDescent="0.25">
      <c r="A1436" t="s">
        <v>120</v>
      </c>
    </row>
    <row r="1437" spans="1:1" x14ac:dyDescent="0.25">
      <c r="A1437" t="s">
        <v>44</v>
      </c>
    </row>
    <row r="1438" spans="1:1" x14ac:dyDescent="0.25">
      <c r="A1438" t="s">
        <v>66</v>
      </c>
    </row>
    <row r="1439" spans="1:1" x14ac:dyDescent="0.25">
      <c r="A1439" t="s">
        <v>46</v>
      </c>
    </row>
    <row r="1440" spans="1:1" x14ac:dyDescent="0.25">
      <c r="A1440" t="s">
        <v>47</v>
      </c>
    </row>
    <row r="1441" spans="1:1" x14ac:dyDescent="0.25">
      <c r="A1441" t="s">
        <v>2850</v>
      </c>
    </row>
    <row r="1442" spans="1:1" x14ac:dyDescent="0.25">
      <c r="A1442" t="s">
        <v>512</v>
      </c>
    </row>
    <row r="1443" spans="1:1" x14ac:dyDescent="0.25">
      <c r="A1443" t="s">
        <v>513</v>
      </c>
    </row>
    <row r="1444" spans="1:1" x14ac:dyDescent="0.25">
      <c r="A1444" t="s">
        <v>514</v>
      </c>
    </row>
    <row r="1446" spans="1:1" x14ac:dyDescent="0.25">
      <c r="A1446" t="s">
        <v>2811</v>
      </c>
    </row>
    <row r="1447" spans="1:1" x14ac:dyDescent="0.25">
      <c r="A1447" t="s">
        <v>2459</v>
      </c>
    </row>
    <row r="1448" spans="1:1" x14ac:dyDescent="0.25">
      <c r="A1448" t="s">
        <v>2686</v>
      </c>
    </row>
    <row r="1449" spans="1:1" x14ac:dyDescent="0.25">
      <c r="A1449" t="s">
        <v>2776</v>
      </c>
    </row>
    <row r="1450" spans="1:1" x14ac:dyDescent="0.25">
      <c r="A1450" t="s">
        <v>2993</v>
      </c>
    </row>
    <row r="1451" spans="1:1" x14ac:dyDescent="0.25">
      <c r="A1451" t="s">
        <v>2994</v>
      </c>
    </row>
    <row r="1452" spans="1:1" x14ac:dyDescent="0.25">
      <c r="A1452" t="s">
        <v>2792</v>
      </c>
    </row>
    <row r="1453" spans="1:1" x14ac:dyDescent="0.25">
      <c r="A1453" t="s">
        <v>55</v>
      </c>
    </row>
    <row r="1454" spans="1:1" x14ac:dyDescent="0.25">
      <c r="A1454" t="s">
        <v>56</v>
      </c>
    </row>
    <row r="1455" spans="1:1" x14ac:dyDescent="0.25">
      <c r="A1455" t="s">
        <v>44</v>
      </c>
    </row>
    <row r="1456" spans="1:1" x14ac:dyDescent="0.25">
      <c r="A1456" t="s">
        <v>57</v>
      </c>
    </row>
    <row r="1457" spans="1:1" x14ac:dyDescent="0.25">
      <c r="A1457" t="s">
        <v>131</v>
      </c>
    </row>
    <row r="1458" spans="1:1" x14ac:dyDescent="0.25">
      <c r="A1458" t="s">
        <v>47</v>
      </c>
    </row>
    <row r="1459" spans="1:1" x14ac:dyDescent="0.25">
      <c r="A1459" t="s">
        <v>2850</v>
      </c>
    </row>
    <row r="1460" spans="1:1" x14ac:dyDescent="0.25">
      <c r="A1460" t="s">
        <v>517</v>
      </c>
    </row>
    <row r="1461" spans="1:1" x14ac:dyDescent="0.25">
      <c r="A1461" t="s">
        <v>518</v>
      </c>
    </row>
    <row r="1462" spans="1:1" x14ac:dyDescent="0.25">
      <c r="A1462" t="s">
        <v>519</v>
      </c>
    </row>
    <row r="1464" spans="1:1" x14ac:dyDescent="0.25">
      <c r="A1464" t="s">
        <v>2811</v>
      </c>
    </row>
    <row r="1465" spans="1:1" x14ac:dyDescent="0.25">
      <c r="A1465" t="s">
        <v>2460</v>
      </c>
    </row>
    <row r="1466" spans="1:1" x14ac:dyDescent="0.25">
      <c r="A1466" t="s">
        <v>2687</v>
      </c>
    </row>
    <row r="1467" spans="1:1" x14ac:dyDescent="0.25">
      <c r="A1467" t="s">
        <v>2773</v>
      </c>
    </row>
    <row r="1468" spans="1:1" x14ac:dyDescent="0.25">
      <c r="A1468" t="s">
        <v>2995</v>
      </c>
    </row>
    <row r="1469" spans="1:1" x14ac:dyDescent="0.25">
      <c r="A1469" t="s">
        <v>2996</v>
      </c>
    </row>
    <row r="1470" spans="1:1" x14ac:dyDescent="0.25">
      <c r="A1470" t="s">
        <v>2997</v>
      </c>
    </row>
    <row r="1471" spans="1:1" x14ac:dyDescent="0.25">
      <c r="A1471" t="s">
        <v>84</v>
      </c>
    </row>
    <row r="1472" spans="1:1" x14ac:dyDescent="0.25">
      <c r="A1472" t="s">
        <v>85</v>
      </c>
    </row>
    <row r="1473" spans="1:1" x14ac:dyDescent="0.25">
      <c r="A1473" t="s">
        <v>44</v>
      </c>
    </row>
    <row r="1474" spans="1:1" x14ac:dyDescent="0.25">
      <c r="A1474" t="s">
        <v>66</v>
      </c>
    </row>
    <row r="1475" spans="1:1" x14ac:dyDescent="0.25">
      <c r="A1475" t="s">
        <v>46</v>
      </c>
    </row>
    <row r="1476" spans="1:1" x14ac:dyDescent="0.25">
      <c r="A1476" t="s">
        <v>47</v>
      </c>
    </row>
    <row r="1477" spans="1:1" x14ac:dyDescent="0.25">
      <c r="A1477" t="s">
        <v>2850</v>
      </c>
    </row>
    <row r="1478" spans="1:1" x14ac:dyDescent="0.25">
      <c r="A1478" t="s">
        <v>523</v>
      </c>
    </row>
    <row r="1479" spans="1:1" x14ac:dyDescent="0.25">
      <c r="A1479" t="s">
        <v>524</v>
      </c>
    </row>
    <row r="1480" spans="1:1" x14ac:dyDescent="0.25">
      <c r="A1480" t="s">
        <v>69</v>
      </c>
    </row>
    <row r="1482" spans="1:1" x14ac:dyDescent="0.25">
      <c r="A1482" t="s">
        <v>2811</v>
      </c>
    </row>
    <row r="1483" spans="1:1" x14ac:dyDescent="0.25">
      <c r="A1483" t="s">
        <v>2460</v>
      </c>
    </row>
    <row r="1484" spans="1:1" x14ac:dyDescent="0.25">
      <c r="A1484" t="s">
        <v>2687</v>
      </c>
    </row>
    <row r="1485" spans="1:1" x14ac:dyDescent="0.25">
      <c r="A1485" t="s">
        <v>2773</v>
      </c>
    </row>
    <row r="1486" spans="1:1" x14ac:dyDescent="0.25">
      <c r="A1486" t="s">
        <v>2998</v>
      </c>
    </row>
    <row r="1487" spans="1:1" x14ac:dyDescent="0.25">
      <c r="A1487" t="s">
        <v>2999</v>
      </c>
    </row>
    <row r="1488" spans="1:1" x14ac:dyDescent="0.25">
      <c r="A1488" t="s">
        <v>2997</v>
      </c>
    </row>
    <row r="1489" spans="1:1" x14ac:dyDescent="0.25">
      <c r="A1489" t="s">
        <v>112</v>
      </c>
    </row>
    <row r="1490" spans="1:1" x14ac:dyDescent="0.25">
      <c r="A1490" t="s">
        <v>120</v>
      </c>
    </row>
    <row r="1491" spans="1:1" x14ac:dyDescent="0.25">
      <c r="A1491" t="s">
        <v>44</v>
      </c>
    </row>
    <row r="1492" spans="1:1" x14ac:dyDescent="0.25">
      <c r="A1492" t="s">
        <v>66</v>
      </c>
    </row>
    <row r="1493" spans="1:1" x14ac:dyDescent="0.25">
      <c r="A1493" t="s">
        <v>46</v>
      </c>
    </row>
    <row r="1494" spans="1:1" x14ac:dyDescent="0.25">
      <c r="A1494" t="s">
        <v>47</v>
      </c>
    </row>
    <row r="1495" spans="1:1" x14ac:dyDescent="0.25">
      <c r="A1495" t="s">
        <v>2850</v>
      </c>
    </row>
    <row r="1496" spans="1:1" x14ac:dyDescent="0.25">
      <c r="A1496" t="s">
        <v>527</v>
      </c>
    </row>
    <row r="1497" spans="1:1" x14ac:dyDescent="0.25">
      <c r="A1497" t="s">
        <v>528</v>
      </c>
    </row>
    <row r="1498" spans="1:1" x14ac:dyDescent="0.25">
      <c r="A1498" t="s">
        <v>69</v>
      </c>
    </row>
    <row r="1500" spans="1:1" x14ac:dyDescent="0.25">
      <c r="A1500" t="s">
        <v>3000</v>
      </c>
    </row>
    <row r="1501" spans="1:1" x14ac:dyDescent="0.25">
      <c r="A1501" t="s">
        <v>2461</v>
      </c>
    </row>
    <row r="1502" spans="1:1" x14ac:dyDescent="0.25">
      <c r="A1502" t="s">
        <v>2687</v>
      </c>
    </row>
    <row r="1503" spans="1:1" x14ac:dyDescent="0.25">
      <c r="A1503" t="s">
        <v>2773</v>
      </c>
    </row>
    <row r="1504" spans="1:1" x14ac:dyDescent="0.25">
      <c r="A1504" t="s">
        <v>3001</v>
      </c>
    </row>
    <row r="1505" spans="1:1" x14ac:dyDescent="0.25">
      <c r="A1505" t="s">
        <v>3002</v>
      </c>
    </row>
    <row r="1506" spans="1:1" x14ac:dyDescent="0.25">
      <c r="A1506" t="s">
        <v>3003</v>
      </c>
    </row>
    <row r="1507" spans="1:1" x14ac:dyDescent="0.25">
      <c r="A1507" t="s">
        <v>112</v>
      </c>
    </row>
    <row r="1508" spans="1:1" x14ac:dyDescent="0.25">
      <c r="A1508" t="s">
        <v>120</v>
      </c>
    </row>
    <row r="1509" spans="1:1" x14ac:dyDescent="0.25">
      <c r="A1509" t="s">
        <v>44</v>
      </c>
    </row>
    <row r="1510" spans="1:1" x14ac:dyDescent="0.25">
      <c r="A1510" t="s">
        <v>66</v>
      </c>
    </row>
    <row r="1511" spans="1:1" x14ac:dyDescent="0.25">
      <c r="A1511" t="s">
        <v>46</v>
      </c>
    </row>
    <row r="1512" spans="1:1" x14ac:dyDescent="0.25">
      <c r="A1512" t="s">
        <v>93</v>
      </c>
    </row>
    <row r="1513" spans="1:1" x14ac:dyDescent="0.25">
      <c r="A1513" t="s">
        <v>2850</v>
      </c>
    </row>
    <row r="1514" spans="1:1" x14ac:dyDescent="0.25">
      <c r="A1514" t="s">
        <v>533</v>
      </c>
    </row>
    <row r="1515" spans="1:1" x14ac:dyDescent="0.25">
      <c r="A1515" t="s">
        <v>534</v>
      </c>
    </row>
    <row r="1516" spans="1:1" x14ac:dyDescent="0.25">
      <c r="A1516" t="s">
        <v>535</v>
      </c>
    </row>
    <row r="1518" spans="1:1" x14ac:dyDescent="0.25">
      <c r="A1518" t="s">
        <v>2271</v>
      </c>
    </row>
    <row r="1519" spans="1:1" x14ac:dyDescent="0.25">
      <c r="A1519" t="s">
        <v>2462</v>
      </c>
    </row>
    <row r="1520" spans="1:1" x14ac:dyDescent="0.25">
      <c r="A1520" t="s">
        <v>2688</v>
      </c>
    </row>
    <row r="1521" spans="1:1" x14ac:dyDescent="0.25">
      <c r="A1521" t="s">
        <v>2777</v>
      </c>
    </row>
    <row r="1522" spans="1:1" x14ac:dyDescent="0.25">
      <c r="A1522" t="s">
        <v>3004</v>
      </c>
    </row>
    <row r="1523" spans="1:1" x14ac:dyDescent="0.25">
      <c r="A1523" t="s">
        <v>3005</v>
      </c>
    </row>
    <row r="1524" spans="1:1" x14ac:dyDescent="0.25">
      <c r="A1524" t="s">
        <v>2832</v>
      </c>
    </row>
    <row r="1525" spans="1:1" x14ac:dyDescent="0.25">
      <c r="A1525" t="s">
        <v>84</v>
      </c>
    </row>
    <row r="1526" spans="1:1" x14ac:dyDescent="0.25">
      <c r="A1526" t="s">
        <v>85</v>
      </c>
    </row>
    <row r="1527" spans="1:1" x14ac:dyDescent="0.25">
      <c r="A1527" t="s">
        <v>44</v>
      </c>
    </row>
    <row r="1528" spans="1:1" x14ac:dyDescent="0.25">
      <c r="A1528" t="s">
        <v>66</v>
      </c>
    </row>
    <row r="1529" spans="1:1" x14ac:dyDescent="0.25">
      <c r="A1529" t="s">
        <v>77</v>
      </c>
    </row>
    <row r="1530" spans="1:1" x14ac:dyDescent="0.25">
      <c r="A1530" t="s">
        <v>47</v>
      </c>
    </row>
    <row r="1531" spans="1:1" x14ac:dyDescent="0.25">
      <c r="A1531" t="s">
        <v>3006</v>
      </c>
    </row>
    <row r="1532" spans="1:1" x14ac:dyDescent="0.25">
      <c r="A1532" t="s">
        <v>539</v>
      </c>
    </row>
    <row r="1533" spans="1:1" x14ac:dyDescent="0.25">
      <c r="A1533" t="s">
        <v>540</v>
      </c>
    </row>
    <row r="1534" spans="1:1" x14ac:dyDescent="0.25">
      <c r="A1534" t="s">
        <v>69</v>
      </c>
    </row>
    <row r="1536" spans="1:1" x14ac:dyDescent="0.25">
      <c r="A1536" t="s">
        <v>2272</v>
      </c>
    </row>
    <row r="1537" spans="1:1" x14ac:dyDescent="0.25">
      <c r="A1537" t="s">
        <v>2463</v>
      </c>
    </row>
    <row r="1538" spans="1:1" x14ac:dyDescent="0.25">
      <c r="A1538" t="s">
        <v>2688</v>
      </c>
    </row>
    <row r="1539" spans="1:1" x14ac:dyDescent="0.25">
      <c r="A1539" t="s">
        <v>2777</v>
      </c>
    </row>
    <row r="1540" spans="1:1" x14ac:dyDescent="0.25">
      <c r="A1540" t="s">
        <v>3007</v>
      </c>
    </row>
    <row r="1541" spans="1:1" x14ac:dyDescent="0.25">
      <c r="A1541" t="s">
        <v>3008</v>
      </c>
    </row>
    <row r="1542" spans="1:1" x14ac:dyDescent="0.25">
      <c r="A1542" t="s">
        <v>3009</v>
      </c>
    </row>
    <row r="1543" spans="1:1" x14ac:dyDescent="0.25">
      <c r="A1543" t="s">
        <v>112</v>
      </c>
    </row>
    <row r="1544" spans="1:1" x14ac:dyDescent="0.25">
      <c r="A1544" t="s">
        <v>120</v>
      </c>
    </row>
    <row r="1545" spans="1:1" x14ac:dyDescent="0.25">
      <c r="A1545" t="s">
        <v>44</v>
      </c>
    </row>
    <row r="1546" spans="1:1" x14ac:dyDescent="0.25">
      <c r="A1546" t="s">
        <v>66</v>
      </c>
    </row>
    <row r="1547" spans="1:1" x14ac:dyDescent="0.25">
      <c r="A1547" t="s">
        <v>77</v>
      </c>
    </row>
    <row r="1548" spans="1:1" x14ac:dyDescent="0.25">
      <c r="A1548" t="s">
        <v>47</v>
      </c>
    </row>
    <row r="1549" spans="1:1" x14ac:dyDescent="0.25">
      <c r="A1549" t="s">
        <v>3010</v>
      </c>
    </row>
    <row r="1550" spans="1:1" x14ac:dyDescent="0.25">
      <c r="A1550" t="s">
        <v>545</v>
      </c>
    </row>
    <row r="1551" spans="1:1" x14ac:dyDescent="0.25">
      <c r="A1551" t="s">
        <v>546</v>
      </c>
    </row>
    <row r="1552" spans="1:1" x14ac:dyDescent="0.25">
      <c r="A1552" t="s">
        <v>547</v>
      </c>
    </row>
    <row r="1554" spans="1:1" x14ac:dyDescent="0.25">
      <c r="A1554" t="s">
        <v>2273</v>
      </c>
    </row>
    <row r="1555" spans="1:1" x14ac:dyDescent="0.25">
      <c r="A1555" t="s">
        <v>2464</v>
      </c>
    </row>
    <row r="1556" spans="1:1" x14ac:dyDescent="0.25">
      <c r="A1556" t="s">
        <v>2689</v>
      </c>
    </row>
    <row r="1557" spans="1:1" x14ac:dyDescent="0.25">
      <c r="A1557" t="s">
        <v>2773</v>
      </c>
    </row>
    <row r="1558" spans="1:1" x14ac:dyDescent="0.25">
      <c r="A1558" t="s">
        <v>3011</v>
      </c>
    </row>
    <row r="1559" spans="1:1" x14ac:dyDescent="0.25">
      <c r="A1559" t="s">
        <v>3012</v>
      </c>
    </row>
    <row r="1560" spans="1:1" x14ac:dyDescent="0.25">
      <c r="A1560" t="s">
        <v>2847</v>
      </c>
    </row>
    <row r="1561" spans="1:1" x14ac:dyDescent="0.25">
      <c r="A1561" t="s">
        <v>55</v>
      </c>
    </row>
    <row r="1562" spans="1:1" x14ac:dyDescent="0.25">
      <c r="A1562" t="s">
        <v>56</v>
      </c>
    </row>
    <row r="1563" spans="1:1" x14ac:dyDescent="0.25">
      <c r="A1563" t="s">
        <v>44</v>
      </c>
    </row>
    <row r="1564" spans="1:1" x14ac:dyDescent="0.25">
      <c r="A1564" t="s">
        <v>57</v>
      </c>
    </row>
    <row r="1565" spans="1:1" x14ac:dyDescent="0.25">
      <c r="A1565" t="s">
        <v>131</v>
      </c>
    </row>
    <row r="1566" spans="1:1" x14ac:dyDescent="0.25">
      <c r="A1566" t="s">
        <v>47</v>
      </c>
    </row>
    <row r="1567" spans="1:1" x14ac:dyDescent="0.25">
      <c r="A1567" t="s">
        <v>3013</v>
      </c>
    </row>
    <row r="1568" spans="1:1" x14ac:dyDescent="0.25">
      <c r="A1568" t="s">
        <v>551</v>
      </c>
    </row>
    <row r="1569" spans="1:1" x14ac:dyDescent="0.25">
      <c r="A1569" t="s">
        <v>552</v>
      </c>
    </row>
    <row r="1570" spans="1:1" x14ac:dyDescent="0.25">
      <c r="A1570" t="s">
        <v>553</v>
      </c>
    </row>
    <row r="1572" spans="1:1" x14ac:dyDescent="0.25">
      <c r="A1572" t="s">
        <v>2811</v>
      </c>
    </row>
    <row r="1573" spans="1:1" x14ac:dyDescent="0.25">
      <c r="A1573" t="s">
        <v>2464</v>
      </c>
    </row>
    <row r="1574" spans="1:1" x14ac:dyDescent="0.25">
      <c r="A1574" t="s">
        <v>2689</v>
      </c>
    </row>
    <row r="1575" spans="1:1" x14ac:dyDescent="0.25">
      <c r="A1575" t="s">
        <v>2773</v>
      </c>
    </row>
    <row r="1576" spans="1:1" x14ac:dyDescent="0.25">
      <c r="A1576" t="s">
        <v>3014</v>
      </c>
    </row>
    <row r="1577" spans="1:1" x14ac:dyDescent="0.25">
      <c r="A1577" t="s">
        <v>3015</v>
      </c>
    </row>
    <row r="1578" spans="1:1" x14ac:dyDescent="0.25">
      <c r="A1578" t="s">
        <v>3016</v>
      </c>
    </row>
    <row r="1579" spans="1:1" x14ac:dyDescent="0.25">
      <c r="A1579" t="s">
        <v>55</v>
      </c>
    </row>
    <row r="1580" spans="1:1" x14ac:dyDescent="0.25">
      <c r="A1580" t="s">
        <v>56</v>
      </c>
    </row>
    <row r="1581" spans="1:1" x14ac:dyDescent="0.25">
      <c r="A1581" t="s">
        <v>44</v>
      </c>
    </row>
    <row r="1582" spans="1:1" x14ac:dyDescent="0.25">
      <c r="A1582" t="s">
        <v>57</v>
      </c>
    </row>
    <row r="1583" spans="1:1" x14ac:dyDescent="0.25">
      <c r="A1583" t="s">
        <v>131</v>
      </c>
    </row>
    <row r="1584" spans="1:1" x14ac:dyDescent="0.25">
      <c r="A1584" t="s">
        <v>47</v>
      </c>
    </row>
    <row r="1585" spans="1:1" x14ac:dyDescent="0.25">
      <c r="A1585" t="s">
        <v>3013</v>
      </c>
    </row>
    <row r="1586" spans="1:1" x14ac:dyDescent="0.25">
      <c r="A1586" t="s">
        <v>557</v>
      </c>
    </row>
    <row r="1587" spans="1:1" x14ac:dyDescent="0.25">
      <c r="A1587" t="s">
        <v>558</v>
      </c>
    </row>
    <row r="1588" spans="1:1" x14ac:dyDescent="0.25">
      <c r="A1588" t="s">
        <v>559</v>
      </c>
    </row>
    <row r="1590" spans="1:1" x14ac:dyDescent="0.25">
      <c r="A1590" t="s">
        <v>2274</v>
      </c>
    </row>
    <row r="1591" spans="1:1" x14ac:dyDescent="0.25">
      <c r="A1591" t="s">
        <v>2465</v>
      </c>
    </row>
    <row r="1592" spans="1:1" x14ac:dyDescent="0.25">
      <c r="A1592" t="s">
        <v>2689</v>
      </c>
    </row>
    <row r="1593" spans="1:1" x14ac:dyDescent="0.25">
      <c r="A1593" t="s">
        <v>2773</v>
      </c>
    </row>
    <row r="1594" spans="1:1" x14ac:dyDescent="0.25">
      <c r="A1594" t="s">
        <v>3017</v>
      </c>
    </row>
    <row r="1595" spans="1:1" x14ac:dyDescent="0.25">
      <c r="A1595" t="s">
        <v>3018</v>
      </c>
    </row>
    <row r="1596" spans="1:1" x14ac:dyDescent="0.25">
      <c r="A1596" t="s">
        <v>3019</v>
      </c>
    </row>
    <row r="1597" spans="1:1" x14ac:dyDescent="0.25">
      <c r="A1597" t="s">
        <v>76</v>
      </c>
    </row>
    <row r="1598" spans="1:1" x14ac:dyDescent="0.25">
      <c r="A1598" t="s">
        <v>56</v>
      </c>
    </row>
    <row r="1599" spans="1:1" x14ac:dyDescent="0.25">
      <c r="A1599" t="s">
        <v>44</v>
      </c>
    </row>
    <row r="1600" spans="1:1" x14ac:dyDescent="0.25">
      <c r="A1600" t="s">
        <v>66</v>
      </c>
    </row>
    <row r="1601" spans="1:1" x14ac:dyDescent="0.25">
      <c r="A1601" t="s">
        <v>46</v>
      </c>
    </row>
    <row r="1602" spans="1:1" x14ac:dyDescent="0.25">
      <c r="A1602" t="s">
        <v>47</v>
      </c>
    </row>
    <row r="1603" spans="1:1" x14ac:dyDescent="0.25">
      <c r="A1603" t="s">
        <v>3013</v>
      </c>
    </row>
    <row r="1604" spans="1:1" x14ac:dyDescent="0.25">
      <c r="A1604" t="s">
        <v>563</v>
      </c>
    </row>
    <row r="1605" spans="1:1" x14ac:dyDescent="0.25">
      <c r="A1605" t="s">
        <v>564</v>
      </c>
    </row>
    <row r="1606" spans="1:1" x14ac:dyDescent="0.25">
      <c r="A1606" t="s">
        <v>565</v>
      </c>
    </row>
    <row r="1608" spans="1:1" x14ac:dyDescent="0.25">
      <c r="A1608" t="s">
        <v>2275</v>
      </c>
    </row>
    <row r="1609" spans="1:1" x14ac:dyDescent="0.25">
      <c r="A1609" t="s">
        <v>2466</v>
      </c>
    </row>
    <row r="1610" spans="1:1" x14ac:dyDescent="0.25">
      <c r="A1610" t="s">
        <v>2689</v>
      </c>
    </row>
    <row r="1611" spans="1:1" x14ac:dyDescent="0.25">
      <c r="A1611" t="s">
        <v>2773</v>
      </c>
    </row>
    <row r="1612" spans="1:1" x14ac:dyDescent="0.25">
      <c r="A1612" t="s">
        <v>3020</v>
      </c>
    </row>
    <row r="1613" spans="1:1" x14ac:dyDescent="0.25">
      <c r="A1613" t="s">
        <v>3021</v>
      </c>
    </row>
    <row r="1614" spans="1:1" x14ac:dyDescent="0.25">
      <c r="A1614" t="s">
        <v>3022</v>
      </c>
    </row>
    <row r="1615" spans="1:1" x14ac:dyDescent="0.25">
      <c r="A1615" t="s">
        <v>221</v>
      </c>
    </row>
    <row r="1616" spans="1:1" x14ac:dyDescent="0.25">
      <c r="A1616" t="s">
        <v>56</v>
      </c>
    </row>
    <row r="1617" spans="1:1" x14ac:dyDescent="0.25">
      <c r="A1617" t="s">
        <v>44</v>
      </c>
    </row>
    <row r="1618" spans="1:1" x14ac:dyDescent="0.25">
      <c r="A1618" t="s">
        <v>66</v>
      </c>
    </row>
    <row r="1619" spans="1:1" x14ac:dyDescent="0.25">
      <c r="A1619" t="s">
        <v>46</v>
      </c>
    </row>
    <row r="1620" spans="1:1" x14ac:dyDescent="0.25">
      <c r="A1620" t="s">
        <v>47</v>
      </c>
    </row>
    <row r="1621" spans="1:1" x14ac:dyDescent="0.25">
      <c r="A1621" t="s">
        <v>3013</v>
      </c>
    </row>
    <row r="1622" spans="1:1" x14ac:dyDescent="0.25">
      <c r="A1622" t="s">
        <v>569</v>
      </c>
    </row>
    <row r="1623" spans="1:1" x14ac:dyDescent="0.25">
      <c r="A1623" t="s">
        <v>570</v>
      </c>
    </row>
    <row r="1624" spans="1:1" x14ac:dyDescent="0.25">
      <c r="A1624" t="s">
        <v>571</v>
      </c>
    </row>
    <row r="1626" spans="1:1" x14ac:dyDescent="0.25">
      <c r="A1626" t="s">
        <v>2276</v>
      </c>
    </row>
    <row r="1627" spans="1:1" x14ac:dyDescent="0.25">
      <c r="A1627" t="s">
        <v>2467</v>
      </c>
    </row>
    <row r="1628" spans="1:1" x14ac:dyDescent="0.25">
      <c r="A1628" t="s">
        <v>2690</v>
      </c>
    </row>
    <row r="1629" spans="1:1" x14ac:dyDescent="0.25">
      <c r="A1629" t="s">
        <v>2776</v>
      </c>
    </row>
    <row r="1630" spans="1:1" x14ac:dyDescent="0.25">
      <c r="A1630" t="s">
        <v>3023</v>
      </c>
    </row>
    <row r="1631" spans="1:1" x14ac:dyDescent="0.25">
      <c r="A1631" t="s">
        <v>3024</v>
      </c>
    </row>
    <row r="1632" spans="1:1" x14ac:dyDescent="0.25">
      <c r="A1632" t="s">
        <v>3025</v>
      </c>
    </row>
    <row r="1633" spans="1:1" x14ac:dyDescent="0.25">
      <c r="A1633" t="s">
        <v>42</v>
      </c>
    </row>
    <row r="1634" spans="1:1" x14ac:dyDescent="0.25">
      <c r="A1634" t="s">
        <v>43</v>
      </c>
    </row>
    <row r="1635" spans="1:1" x14ac:dyDescent="0.25">
      <c r="A1635" t="s">
        <v>44</v>
      </c>
    </row>
    <row r="1636" spans="1:1" x14ac:dyDescent="0.25">
      <c r="A1636" t="s">
        <v>45</v>
      </c>
    </row>
    <row r="1637" spans="1:1" x14ac:dyDescent="0.25">
      <c r="A1637" t="s">
        <v>77</v>
      </c>
    </row>
    <row r="1638" spans="1:1" x14ac:dyDescent="0.25">
      <c r="A1638" t="s">
        <v>47</v>
      </c>
    </row>
    <row r="1639" spans="1:1" x14ac:dyDescent="0.25">
      <c r="A1639" t="s">
        <v>2691</v>
      </c>
    </row>
    <row r="1640" spans="1:1" x14ac:dyDescent="0.25">
      <c r="A1640" t="s">
        <v>576</v>
      </c>
    </row>
    <row r="1641" spans="1:1" x14ac:dyDescent="0.25">
      <c r="A1641" t="s">
        <v>577</v>
      </c>
    </row>
    <row r="1642" spans="1:1" x14ac:dyDescent="0.25">
      <c r="A1642" t="s">
        <v>578</v>
      </c>
    </row>
    <row r="1644" spans="1:1" x14ac:dyDescent="0.25">
      <c r="A1644" t="s">
        <v>2277</v>
      </c>
    </row>
    <row r="1645" spans="1:1" x14ac:dyDescent="0.25">
      <c r="A1645" t="s">
        <v>2467</v>
      </c>
    </row>
    <row r="1646" spans="1:1" x14ac:dyDescent="0.25">
      <c r="A1646" t="s">
        <v>2690</v>
      </c>
    </row>
    <row r="1647" spans="1:1" x14ac:dyDescent="0.25">
      <c r="A1647" t="s">
        <v>2776</v>
      </c>
    </row>
    <row r="1648" spans="1:1" x14ac:dyDescent="0.25">
      <c r="A1648" t="s">
        <v>3026</v>
      </c>
    </row>
    <row r="1649" spans="1:1" x14ac:dyDescent="0.25">
      <c r="A1649" t="s">
        <v>3027</v>
      </c>
    </row>
    <row r="1650" spans="1:1" x14ac:dyDescent="0.25">
      <c r="A1650" t="s">
        <v>3025</v>
      </c>
    </row>
    <row r="1651" spans="1:1" x14ac:dyDescent="0.25">
      <c r="A1651" t="s">
        <v>76</v>
      </c>
    </row>
    <row r="1652" spans="1:1" x14ac:dyDescent="0.25">
      <c r="A1652" t="s">
        <v>339</v>
      </c>
    </row>
    <row r="1653" spans="1:1" x14ac:dyDescent="0.25">
      <c r="A1653" t="s">
        <v>44</v>
      </c>
    </row>
    <row r="1654" spans="1:1" x14ac:dyDescent="0.25">
      <c r="A1654" t="s">
        <v>66</v>
      </c>
    </row>
    <row r="1655" spans="1:1" x14ac:dyDescent="0.25">
      <c r="A1655" t="s">
        <v>77</v>
      </c>
    </row>
    <row r="1656" spans="1:1" x14ac:dyDescent="0.25">
      <c r="A1656" t="s">
        <v>47</v>
      </c>
    </row>
    <row r="1657" spans="1:1" x14ac:dyDescent="0.25">
      <c r="A1657" t="s">
        <v>2692</v>
      </c>
    </row>
    <row r="1658" spans="1:1" x14ac:dyDescent="0.25">
      <c r="A1658" t="s">
        <v>582</v>
      </c>
    </row>
    <row r="1659" spans="1:1" x14ac:dyDescent="0.25">
      <c r="A1659" t="s">
        <v>583</v>
      </c>
    </row>
    <row r="1660" spans="1:1" x14ac:dyDescent="0.25">
      <c r="A1660" t="s">
        <v>584</v>
      </c>
    </row>
    <row r="1662" spans="1:1" x14ac:dyDescent="0.25">
      <c r="A1662" t="s">
        <v>2278</v>
      </c>
    </row>
    <row r="1663" spans="1:1" x14ac:dyDescent="0.25">
      <c r="A1663" t="s">
        <v>2468</v>
      </c>
    </row>
    <row r="1664" spans="1:1" x14ac:dyDescent="0.25">
      <c r="A1664" t="s">
        <v>2690</v>
      </c>
    </row>
    <row r="1665" spans="1:1" x14ac:dyDescent="0.25">
      <c r="A1665" t="s">
        <v>2776</v>
      </c>
    </row>
    <row r="1666" spans="1:1" x14ac:dyDescent="0.25">
      <c r="A1666" t="s">
        <v>3028</v>
      </c>
    </row>
    <row r="1667" spans="1:1" x14ac:dyDescent="0.25">
      <c r="A1667" t="s">
        <v>3029</v>
      </c>
    </row>
    <row r="1668" spans="1:1" x14ac:dyDescent="0.25">
      <c r="A1668" t="s">
        <v>3030</v>
      </c>
    </row>
    <row r="1669" spans="1:1" x14ac:dyDescent="0.25">
      <c r="A1669" t="s">
        <v>55</v>
      </c>
    </row>
    <row r="1670" spans="1:1" x14ac:dyDescent="0.25">
      <c r="A1670" t="s">
        <v>56</v>
      </c>
    </row>
    <row r="1671" spans="1:1" x14ac:dyDescent="0.25">
      <c r="A1671" t="s">
        <v>44</v>
      </c>
    </row>
    <row r="1672" spans="1:1" x14ac:dyDescent="0.25">
      <c r="A1672" t="s">
        <v>57</v>
      </c>
    </row>
    <row r="1673" spans="1:1" x14ac:dyDescent="0.25">
      <c r="A1673" t="s">
        <v>77</v>
      </c>
    </row>
    <row r="1674" spans="1:1" x14ac:dyDescent="0.25">
      <c r="A1674" t="s">
        <v>47</v>
      </c>
    </row>
    <row r="1675" spans="1:1" x14ac:dyDescent="0.25">
      <c r="A1675" t="s">
        <v>2693</v>
      </c>
    </row>
    <row r="1676" spans="1:1" x14ac:dyDescent="0.25">
      <c r="A1676" t="s">
        <v>589</v>
      </c>
    </row>
    <row r="1677" spans="1:1" x14ac:dyDescent="0.25">
      <c r="A1677" t="s">
        <v>590</v>
      </c>
    </row>
    <row r="1678" spans="1:1" x14ac:dyDescent="0.25">
      <c r="A1678" t="s">
        <v>69</v>
      </c>
    </row>
    <row r="1680" spans="1:1" x14ac:dyDescent="0.25">
      <c r="A1680" t="s">
        <v>2811</v>
      </c>
    </row>
    <row r="1681" spans="1:1" x14ac:dyDescent="0.25">
      <c r="A1681" t="s">
        <v>2468</v>
      </c>
    </row>
    <row r="1682" spans="1:1" x14ac:dyDescent="0.25">
      <c r="A1682" t="s">
        <v>2690</v>
      </c>
    </row>
    <row r="1683" spans="1:1" x14ac:dyDescent="0.25">
      <c r="A1683" t="s">
        <v>2776</v>
      </c>
    </row>
    <row r="1684" spans="1:1" x14ac:dyDescent="0.25">
      <c r="A1684" t="s">
        <v>3031</v>
      </c>
    </row>
    <row r="1685" spans="1:1" x14ac:dyDescent="0.25">
      <c r="A1685" t="s">
        <v>3032</v>
      </c>
    </row>
    <row r="1686" spans="1:1" x14ac:dyDescent="0.25">
      <c r="A1686" t="s">
        <v>3033</v>
      </c>
    </row>
    <row r="1687" spans="1:1" x14ac:dyDescent="0.25">
      <c r="A1687" t="s">
        <v>112</v>
      </c>
    </row>
    <row r="1688" spans="1:1" x14ac:dyDescent="0.25">
      <c r="A1688" t="s">
        <v>120</v>
      </c>
    </row>
    <row r="1689" spans="1:1" x14ac:dyDescent="0.25">
      <c r="A1689" t="s">
        <v>44</v>
      </c>
    </row>
    <row r="1690" spans="1:1" x14ac:dyDescent="0.25">
      <c r="A1690" t="s">
        <v>66</v>
      </c>
    </row>
    <row r="1691" spans="1:1" x14ac:dyDescent="0.25">
      <c r="A1691" t="s">
        <v>77</v>
      </c>
    </row>
    <row r="1692" spans="1:1" x14ac:dyDescent="0.25">
      <c r="A1692" t="s">
        <v>47</v>
      </c>
    </row>
    <row r="1693" spans="1:1" x14ac:dyDescent="0.25">
      <c r="A1693" t="s">
        <v>2693</v>
      </c>
    </row>
    <row r="1694" spans="1:1" x14ac:dyDescent="0.25">
      <c r="A1694" t="s">
        <v>594</v>
      </c>
    </row>
    <row r="1695" spans="1:1" x14ac:dyDescent="0.25">
      <c r="A1695" t="s">
        <v>595</v>
      </c>
    </row>
    <row r="1696" spans="1:1" x14ac:dyDescent="0.25">
      <c r="A1696" t="s">
        <v>596</v>
      </c>
    </row>
    <row r="1698" spans="1:1" x14ac:dyDescent="0.25">
      <c r="A1698" t="s">
        <v>2279</v>
      </c>
    </row>
    <row r="1699" spans="1:1" x14ac:dyDescent="0.25">
      <c r="A1699" t="s">
        <v>2469</v>
      </c>
    </row>
    <row r="1700" spans="1:1" x14ac:dyDescent="0.25">
      <c r="A1700" t="s">
        <v>2690</v>
      </c>
    </row>
    <row r="1701" spans="1:1" x14ac:dyDescent="0.25">
      <c r="A1701" t="s">
        <v>2776</v>
      </c>
    </row>
    <row r="1702" spans="1:1" x14ac:dyDescent="0.25">
      <c r="A1702" t="s">
        <v>3034</v>
      </c>
    </row>
    <row r="1703" spans="1:1" x14ac:dyDescent="0.25">
      <c r="A1703" t="s">
        <v>3035</v>
      </c>
    </row>
    <row r="1704" spans="1:1" x14ac:dyDescent="0.25">
      <c r="A1704" t="s">
        <v>3036</v>
      </c>
    </row>
    <row r="1705" spans="1:1" x14ac:dyDescent="0.25">
      <c r="A1705" t="s">
        <v>55</v>
      </c>
    </row>
    <row r="1706" spans="1:1" x14ac:dyDescent="0.25">
      <c r="A1706" t="s">
        <v>56</v>
      </c>
    </row>
    <row r="1707" spans="1:1" x14ac:dyDescent="0.25">
      <c r="A1707" t="s">
        <v>44</v>
      </c>
    </row>
    <row r="1708" spans="1:1" x14ac:dyDescent="0.25">
      <c r="A1708" t="s">
        <v>57</v>
      </c>
    </row>
    <row r="1709" spans="1:1" x14ac:dyDescent="0.25">
      <c r="A1709" t="s">
        <v>77</v>
      </c>
    </row>
    <row r="1710" spans="1:1" x14ac:dyDescent="0.25">
      <c r="A1710" t="s">
        <v>47</v>
      </c>
    </row>
    <row r="1711" spans="1:1" x14ac:dyDescent="0.25">
      <c r="A1711" t="s">
        <v>2694</v>
      </c>
    </row>
    <row r="1712" spans="1:1" x14ac:dyDescent="0.25">
      <c r="A1712" t="s">
        <v>601</v>
      </c>
    </row>
    <row r="1713" spans="1:1" x14ac:dyDescent="0.25">
      <c r="A1713" t="s">
        <v>602</v>
      </c>
    </row>
    <row r="1714" spans="1:1" x14ac:dyDescent="0.25">
      <c r="A1714" t="s">
        <v>603</v>
      </c>
    </row>
    <row r="1716" spans="1:1" x14ac:dyDescent="0.25">
      <c r="A1716" t="s">
        <v>2280</v>
      </c>
    </row>
    <row r="1717" spans="1:1" x14ac:dyDescent="0.25">
      <c r="A1717" t="s">
        <v>2470</v>
      </c>
    </row>
    <row r="1718" spans="1:1" x14ac:dyDescent="0.25">
      <c r="A1718" t="s">
        <v>2690</v>
      </c>
    </row>
    <row r="1719" spans="1:1" x14ac:dyDescent="0.25">
      <c r="A1719" t="s">
        <v>2776</v>
      </c>
    </row>
    <row r="1720" spans="1:1" x14ac:dyDescent="0.25">
      <c r="A1720" t="s">
        <v>3037</v>
      </c>
    </row>
    <row r="1721" spans="1:1" x14ac:dyDescent="0.25">
      <c r="A1721" t="s">
        <v>3038</v>
      </c>
    </row>
    <row r="1722" spans="1:1" x14ac:dyDescent="0.25">
      <c r="A1722" t="s">
        <v>3039</v>
      </c>
    </row>
    <row r="1723" spans="1:1" x14ac:dyDescent="0.25">
      <c r="A1723" t="s">
        <v>55</v>
      </c>
    </row>
    <row r="1724" spans="1:1" x14ac:dyDescent="0.25">
      <c r="A1724" t="s">
        <v>56</v>
      </c>
    </row>
    <row r="1725" spans="1:1" x14ac:dyDescent="0.25">
      <c r="A1725" t="s">
        <v>44</v>
      </c>
    </row>
    <row r="1726" spans="1:1" x14ac:dyDescent="0.25">
      <c r="A1726" t="s">
        <v>57</v>
      </c>
    </row>
    <row r="1727" spans="1:1" x14ac:dyDescent="0.25">
      <c r="A1727" t="s">
        <v>77</v>
      </c>
    </row>
    <row r="1728" spans="1:1" x14ac:dyDescent="0.25">
      <c r="A1728" t="s">
        <v>47</v>
      </c>
    </row>
    <row r="1729" spans="1:1" x14ac:dyDescent="0.25">
      <c r="A1729" t="s">
        <v>2695</v>
      </c>
    </row>
    <row r="1730" spans="1:1" x14ac:dyDescent="0.25">
      <c r="A1730" t="s">
        <v>608</v>
      </c>
    </row>
    <row r="1731" spans="1:1" x14ac:dyDescent="0.25">
      <c r="A1731" t="s">
        <v>609</v>
      </c>
    </row>
    <row r="1732" spans="1:1" x14ac:dyDescent="0.25">
      <c r="A1732" t="s">
        <v>610</v>
      </c>
    </row>
    <row r="1734" spans="1:1" x14ac:dyDescent="0.25">
      <c r="A1734" t="s">
        <v>2811</v>
      </c>
    </row>
    <row r="1735" spans="1:1" x14ac:dyDescent="0.25">
      <c r="A1735" t="s">
        <v>2470</v>
      </c>
    </row>
    <row r="1736" spans="1:1" x14ac:dyDescent="0.25">
      <c r="A1736" t="s">
        <v>2690</v>
      </c>
    </row>
    <row r="1737" spans="1:1" x14ac:dyDescent="0.25">
      <c r="A1737" t="s">
        <v>2776</v>
      </c>
    </row>
    <row r="1738" spans="1:1" x14ac:dyDescent="0.25">
      <c r="A1738" t="s">
        <v>3040</v>
      </c>
    </row>
    <row r="1739" spans="1:1" x14ac:dyDescent="0.25">
      <c r="A1739" t="s">
        <v>3041</v>
      </c>
    </row>
    <row r="1740" spans="1:1" x14ac:dyDescent="0.25">
      <c r="A1740" t="s">
        <v>3042</v>
      </c>
    </row>
    <row r="1741" spans="1:1" x14ac:dyDescent="0.25">
      <c r="A1741" t="s">
        <v>112</v>
      </c>
    </row>
    <row r="1742" spans="1:1" x14ac:dyDescent="0.25">
      <c r="A1742" t="s">
        <v>120</v>
      </c>
    </row>
    <row r="1743" spans="1:1" x14ac:dyDescent="0.25">
      <c r="A1743" t="s">
        <v>44</v>
      </c>
    </row>
    <row r="1744" spans="1:1" x14ac:dyDescent="0.25">
      <c r="A1744" t="s">
        <v>66</v>
      </c>
    </row>
    <row r="1745" spans="1:1" x14ac:dyDescent="0.25">
      <c r="A1745" t="s">
        <v>46</v>
      </c>
    </row>
    <row r="1746" spans="1:1" x14ac:dyDescent="0.25">
      <c r="A1746" t="s">
        <v>47</v>
      </c>
    </row>
    <row r="1747" spans="1:1" x14ac:dyDescent="0.25">
      <c r="A1747" t="s">
        <v>2696</v>
      </c>
    </row>
    <row r="1748" spans="1:1" x14ac:dyDescent="0.25">
      <c r="A1748" t="s">
        <v>615</v>
      </c>
    </row>
    <row r="1749" spans="1:1" x14ac:dyDescent="0.25">
      <c r="A1749" t="s">
        <v>616</v>
      </c>
    </row>
    <row r="1750" spans="1:1" x14ac:dyDescent="0.25">
      <c r="A1750" t="s">
        <v>617</v>
      </c>
    </row>
    <row r="1752" spans="1:1" x14ac:dyDescent="0.25">
      <c r="A1752" t="s">
        <v>2811</v>
      </c>
    </row>
    <row r="1753" spans="1:1" x14ac:dyDescent="0.25">
      <c r="A1753" t="s">
        <v>2470</v>
      </c>
    </row>
    <row r="1754" spans="1:1" x14ac:dyDescent="0.25">
      <c r="A1754" t="s">
        <v>2690</v>
      </c>
    </row>
    <row r="1755" spans="1:1" x14ac:dyDescent="0.25">
      <c r="A1755" t="s">
        <v>2776</v>
      </c>
    </row>
    <row r="1756" spans="1:1" x14ac:dyDescent="0.25">
      <c r="A1756" t="s">
        <v>3043</v>
      </c>
    </row>
    <row r="1757" spans="1:1" x14ac:dyDescent="0.25">
      <c r="A1757" t="s">
        <v>3044</v>
      </c>
    </row>
    <row r="1758" spans="1:1" x14ac:dyDescent="0.25">
      <c r="A1758" t="s">
        <v>3042</v>
      </c>
    </row>
    <row r="1759" spans="1:1" x14ac:dyDescent="0.25">
      <c r="A1759" t="s">
        <v>84</v>
      </c>
    </row>
    <row r="1760" spans="1:1" x14ac:dyDescent="0.25">
      <c r="A1760" t="s">
        <v>73</v>
      </c>
    </row>
    <row r="1761" spans="1:1" x14ac:dyDescent="0.25">
      <c r="A1761" t="s">
        <v>44</v>
      </c>
    </row>
    <row r="1762" spans="1:1" x14ac:dyDescent="0.25">
      <c r="A1762" t="s">
        <v>66</v>
      </c>
    </row>
    <row r="1763" spans="1:1" x14ac:dyDescent="0.25">
      <c r="A1763" t="s">
        <v>77</v>
      </c>
    </row>
    <row r="1764" spans="1:1" x14ac:dyDescent="0.25">
      <c r="A1764" t="s">
        <v>47</v>
      </c>
    </row>
    <row r="1765" spans="1:1" x14ac:dyDescent="0.25">
      <c r="A1765" t="s">
        <v>2697</v>
      </c>
    </row>
    <row r="1766" spans="1:1" x14ac:dyDescent="0.25">
      <c r="A1766" t="s">
        <v>621</v>
      </c>
    </row>
    <row r="1767" spans="1:1" x14ac:dyDescent="0.25">
      <c r="A1767" t="s">
        <v>622</v>
      </c>
    </row>
    <row r="1768" spans="1:1" x14ac:dyDescent="0.25">
      <c r="A1768" t="s">
        <v>69</v>
      </c>
    </row>
    <row r="1770" spans="1:1" x14ac:dyDescent="0.25">
      <c r="A1770" t="s">
        <v>2281</v>
      </c>
    </row>
    <row r="1771" spans="1:1" x14ac:dyDescent="0.25">
      <c r="A1771" t="s">
        <v>2471</v>
      </c>
    </row>
    <row r="1772" spans="1:1" x14ac:dyDescent="0.25">
      <c r="A1772" t="s">
        <v>2690</v>
      </c>
    </row>
    <row r="1773" spans="1:1" x14ac:dyDescent="0.25">
      <c r="A1773" t="s">
        <v>2776</v>
      </c>
    </row>
    <row r="1774" spans="1:1" x14ac:dyDescent="0.25">
      <c r="A1774" t="s">
        <v>3045</v>
      </c>
    </row>
    <row r="1775" spans="1:1" x14ac:dyDescent="0.25">
      <c r="A1775" t="s">
        <v>3046</v>
      </c>
    </row>
    <row r="1776" spans="1:1" x14ac:dyDescent="0.25">
      <c r="A1776" t="s">
        <v>3047</v>
      </c>
    </row>
    <row r="1777" spans="1:1" x14ac:dyDescent="0.25">
      <c r="A1777" t="s">
        <v>279</v>
      </c>
    </row>
    <row r="1778" spans="1:1" x14ac:dyDescent="0.25">
      <c r="A1778" t="s">
        <v>280</v>
      </c>
    </row>
    <row r="1779" spans="1:1" x14ac:dyDescent="0.25">
      <c r="A1779" t="s">
        <v>44</v>
      </c>
    </row>
    <row r="1780" spans="1:1" x14ac:dyDescent="0.25">
      <c r="A1780" t="s">
        <v>45</v>
      </c>
    </row>
    <row r="1781" spans="1:1" x14ac:dyDescent="0.25">
      <c r="A1781" t="s">
        <v>46</v>
      </c>
    </row>
    <row r="1782" spans="1:1" x14ac:dyDescent="0.25">
      <c r="A1782" t="s">
        <v>47</v>
      </c>
    </row>
    <row r="1783" spans="1:1" x14ac:dyDescent="0.25">
      <c r="A1783" t="s">
        <v>2698</v>
      </c>
    </row>
    <row r="1784" spans="1:1" x14ac:dyDescent="0.25">
      <c r="A1784" t="s">
        <v>627</v>
      </c>
    </row>
    <row r="1785" spans="1:1" x14ac:dyDescent="0.25">
      <c r="A1785" t="s">
        <v>628</v>
      </c>
    </row>
    <row r="1786" spans="1:1" x14ac:dyDescent="0.25">
      <c r="A1786" t="s">
        <v>629</v>
      </c>
    </row>
    <row r="1788" spans="1:1" x14ac:dyDescent="0.25">
      <c r="A1788" t="s">
        <v>2282</v>
      </c>
    </row>
    <row r="1789" spans="1:1" x14ac:dyDescent="0.25">
      <c r="A1789" t="s">
        <v>2472</v>
      </c>
    </row>
    <row r="1790" spans="1:1" x14ac:dyDescent="0.25">
      <c r="A1790" t="s">
        <v>2690</v>
      </c>
    </row>
    <row r="1791" spans="1:1" x14ac:dyDescent="0.25">
      <c r="A1791" t="s">
        <v>2776</v>
      </c>
    </row>
    <row r="1792" spans="1:1" x14ac:dyDescent="0.25">
      <c r="A1792" t="s">
        <v>3048</v>
      </c>
    </row>
    <row r="1793" spans="1:1" x14ac:dyDescent="0.25">
      <c r="A1793" t="s">
        <v>3049</v>
      </c>
    </row>
    <row r="1794" spans="1:1" x14ac:dyDescent="0.25">
      <c r="A1794" t="s">
        <v>3050</v>
      </c>
    </row>
    <row r="1795" spans="1:1" x14ac:dyDescent="0.25">
      <c r="A1795" t="s">
        <v>55</v>
      </c>
    </row>
    <row r="1796" spans="1:1" x14ac:dyDescent="0.25">
      <c r="A1796" t="s">
        <v>73</v>
      </c>
    </row>
    <row r="1797" spans="1:1" x14ac:dyDescent="0.25">
      <c r="A1797" t="s">
        <v>44</v>
      </c>
    </row>
    <row r="1798" spans="1:1" x14ac:dyDescent="0.25">
      <c r="A1798" t="s">
        <v>57</v>
      </c>
    </row>
    <row r="1799" spans="1:1" x14ac:dyDescent="0.25">
      <c r="A1799" t="s">
        <v>46</v>
      </c>
    </row>
    <row r="1800" spans="1:1" x14ac:dyDescent="0.25">
      <c r="A1800" t="s">
        <v>47</v>
      </c>
    </row>
    <row r="1801" spans="1:1" x14ac:dyDescent="0.25">
      <c r="A1801" t="s">
        <v>2699</v>
      </c>
    </row>
    <row r="1802" spans="1:1" x14ac:dyDescent="0.25">
      <c r="A1802" t="s">
        <v>634</v>
      </c>
    </row>
    <row r="1803" spans="1:1" x14ac:dyDescent="0.25">
      <c r="A1803" t="s">
        <v>635</v>
      </c>
    </row>
    <row r="1804" spans="1:1" x14ac:dyDescent="0.25">
      <c r="A1804" t="s">
        <v>69</v>
      </c>
    </row>
    <row r="1806" spans="1:1" x14ac:dyDescent="0.25">
      <c r="A1806" t="s">
        <v>2283</v>
      </c>
    </row>
    <row r="1807" spans="1:1" x14ac:dyDescent="0.25">
      <c r="A1807" t="s">
        <v>2472</v>
      </c>
    </row>
    <row r="1808" spans="1:1" x14ac:dyDescent="0.25">
      <c r="A1808" t="s">
        <v>2690</v>
      </c>
    </row>
    <row r="1809" spans="1:1" x14ac:dyDescent="0.25">
      <c r="A1809" t="s">
        <v>2776</v>
      </c>
    </row>
    <row r="1810" spans="1:1" x14ac:dyDescent="0.25">
      <c r="A1810" t="s">
        <v>3051</v>
      </c>
    </row>
    <row r="1811" spans="1:1" x14ac:dyDescent="0.25">
      <c r="A1811" t="s">
        <v>3052</v>
      </c>
    </row>
    <row r="1812" spans="1:1" x14ac:dyDescent="0.25">
      <c r="A1812" t="s">
        <v>3053</v>
      </c>
    </row>
    <row r="1813" spans="1:1" x14ac:dyDescent="0.25">
      <c r="A1813" t="s">
        <v>112</v>
      </c>
    </row>
    <row r="1814" spans="1:1" x14ac:dyDescent="0.25">
      <c r="A1814" t="s">
        <v>56</v>
      </c>
    </row>
    <row r="1815" spans="1:1" x14ac:dyDescent="0.25">
      <c r="A1815" t="s">
        <v>44</v>
      </c>
    </row>
    <row r="1816" spans="1:1" x14ac:dyDescent="0.25">
      <c r="A1816" t="s">
        <v>66</v>
      </c>
    </row>
    <row r="1817" spans="1:1" x14ac:dyDescent="0.25">
      <c r="A1817" t="s">
        <v>113</v>
      </c>
    </row>
    <row r="1818" spans="1:1" x14ac:dyDescent="0.25">
      <c r="A1818" t="s">
        <v>47</v>
      </c>
    </row>
    <row r="1819" spans="1:1" x14ac:dyDescent="0.25">
      <c r="A1819" t="s">
        <v>2698</v>
      </c>
    </row>
    <row r="1820" spans="1:1" x14ac:dyDescent="0.25">
      <c r="A1820" t="s">
        <v>3054</v>
      </c>
    </row>
    <row r="1821" spans="1:1" x14ac:dyDescent="0.25">
      <c r="A1821" t="s">
        <v>640</v>
      </c>
    </row>
    <row r="1822" spans="1:1" x14ac:dyDescent="0.25">
      <c r="A1822" t="s">
        <v>641</v>
      </c>
    </row>
    <row r="1824" spans="1:1" x14ac:dyDescent="0.25">
      <c r="A1824" t="s">
        <v>3055</v>
      </c>
    </row>
    <row r="1825" spans="1:1" x14ac:dyDescent="0.25">
      <c r="A1825" t="s">
        <v>2473</v>
      </c>
    </row>
    <row r="1826" spans="1:1" x14ac:dyDescent="0.25">
      <c r="A1826" t="s">
        <v>2690</v>
      </c>
    </row>
    <row r="1827" spans="1:1" x14ac:dyDescent="0.25">
      <c r="A1827" t="s">
        <v>2776</v>
      </c>
    </row>
    <row r="1828" spans="1:1" x14ac:dyDescent="0.25">
      <c r="A1828" t="s">
        <v>3056</v>
      </c>
    </row>
    <row r="1829" spans="1:1" x14ac:dyDescent="0.25">
      <c r="A1829" t="s">
        <v>3057</v>
      </c>
    </row>
    <row r="1830" spans="1:1" x14ac:dyDescent="0.25">
      <c r="A1830" t="s">
        <v>3058</v>
      </c>
    </row>
    <row r="1831" spans="1:1" x14ac:dyDescent="0.25">
      <c r="A1831" t="s">
        <v>76</v>
      </c>
    </row>
    <row r="1832" spans="1:1" x14ac:dyDescent="0.25">
      <c r="A1832" t="s">
        <v>339</v>
      </c>
    </row>
    <row r="1833" spans="1:1" x14ac:dyDescent="0.25">
      <c r="A1833" t="s">
        <v>44</v>
      </c>
    </row>
    <row r="1834" spans="1:1" x14ac:dyDescent="0.25">
      <c r="A1834" t="s">
        <v>66</v>
      </c>
    </row>
    <row r="1835" spans="1:1" x14ac:dyDescent="0.25">
      <c r="A1835" t="s">
        <v>77</v>
      </c>
    </row>
    <row r="1836" spans="1:1" x14ac:dyDescent="0.25">
      <c r="A1836" t="s">
        <v>47</v>
      </c>
    </row>
    <row r="1837" spans="1:1" x14ac:dyDescent="0.25">
      <c r="A1837" t="s">
        <v>2698</v>
      </c>
    </row>
    <row r="1838" spans="1:1" x14ac:dyDescent="0.25">
      <c r="A1838" t="s">
        <v>645</v>
      </c>
    </row>
    <row r="1839" spans="1:1" x14ac:dyDescent="0.25">
      <c r="A1839" t="s">
        <v>646</v>
      </c>
    </row>
    <row r="1840" spans="1:1" x14ac:dyDescent="0.25">
      <c r="A1840" t="s">
        <v>647</v>
      </c>
    </row>
    <row r="1842" spans="1:1" x14ac:dyDescent="0.25">
      <c r="A1842" t="s">
        <v>3059</v>
      </c>
    </row>
    <row r="1843" spans="1:1" x14ac:dyDescent="0.25">
      <c r="A1843" t="s">
        <v>2474</v>
      </c>
    </row>
    <row r="1844" spans="1:1" x14ac:dyDescent="0.25">
      <c r="A1844" t="s">
        <v>2690</v>
      </c>
    </row>
    <row r="1845" spans="1:1" x14ac:dyDescent="0.25">
      <c r="A1845" t="s">
        <v>2776</v>
      </c>
    </row>
    <row r="1846" spans="1:1" x14ac:dyDescent="0.25">
      <c r="A1846" t="s">
        <v>3060</v>
      </c>
    </row>
    <row r="1847" spans="1:1" x14ac:dyDescent="0.25">
      <c r="A1847" t="s">
        <v>3061</v>
      </c>
    </row>
    <row r="1848" spans="1:1" x14ac:dyDescent="0.25">
      <c r="A1848" t="s">
        <v>2916</v>
      </c>
    </row>
    <row r="1849" spans="1:1" x14ac:dyDescent="0.25">
      <c r="A1849" t="s">
        <v>55</v>
      </c>
    </row>
    <row r="1850" spans="1:1" x14ac:dyDescent="0.25">
      <c r="A1850" t="s">
        <v>56</v>
      </c>
    </row>
    <row r="1851" spans="1:1" x14ac:dyDescent="0.25">
      <c r="A1851" t="s">
        <v>44</v>
      </c>
    </row>
    <row r="1852" spans="1:1" x14ac:dyDescent="0.25">
      <c r="A1852" t="s">
        <v>57</v>
      </c>
    </row>
    <row r="1853" spans="1:1" x14ac:dyDescent="0.25">
      <c r="A1853" t="s">
        <v>131</v>
      </c>
    </row>
    <row r="1854" spans="1:1" x14ac:dyDescent="0.25">
      <c r="A1854" t="s">
        <v>47</v>
      </c>
    </row>
    <row r="1855" spans="1:1" x14ac:dyDescent="0.25">
      <c r="A1855" t="s">
        <v>2698</v>
      </c>
    </row>
    <row r="1856" spans="1:1" x14ac:dyDescent="0.25">
      <c r="A1856" t="s">
        <v>650</v>
      </c>
    </row>
    <row r="1857" spans="1:1" x14ac:dyDescent="0.25">
      <c r="A1857" t="s">
        <v>651</v>
      </c>
    </row>
    <row r="1858" spans="1:1" x14ac:dyDescent="0.25">
      <c r="A1858" t="s">
        <v>652</v>
      </c>
    </row>
    <row r="1860" spans="1:1" x14ac:dyDescent="0.25">
      <c r="A1860" t="s">
        <v>2284</v>
      </c>
    </row>
    <row r="1861" spans="1:1" x14ac:dyDescent="0.25">
      <c r="A1861" t="s">
        <v>2475</v>
      </c>
    </row>
    <row r="1862" spans="1:1" x14ac:dyDescent="0.25">
      <c r="A1862" t="s">
        <v>2700</v>
      </c>
    </row>
    <row r="1863" spans="1:1" x14ac:dyDescent="0.25">
      <c r="A1863" t="s">
        <v>2776</v>
      </c>
    </row>
    <row r="1864" spans="1:1" x14ac:dyDescent="0.25">
      <c r="A1864" t="s">
        <v>3062</v>
      </c>
    </row>
    <row r="1865" spans="1:1" x14ac:dyDescent="0.25">
      <c r="A1865" t="s">
        <v>3063</v>
      </c>
    </row>
    <row r="1866" spans="1:1" x14ac:dyDescent="0.25">
      <c r="A1866" t="s">
        <v>3033</v>
      </c>
    </row>
    <row r="1867" spans="1:1" x14ac:dyDescent="0.25">
      <c r="A1867" t="s">
        <v>84</v>
      </c>
    </row>
    <row r="1868" spans="1:1" x14ac:dyDescent="0.25">
      <c r="A1868" t="s">
        <v>85</v>
      </c>
    </row>
    <row r="1869" spans="1:1" x14ac:dyDescent="0.25">
      <c r="A1869" t="s">
        <v>44</v>
      </c>
    </row>
    <row r="1870" spans="1:1" x14ac:dyDescent="0.25">
      <c r="A1870" t="s">
        <v>66</v>
      </c>
    </row>
    <row r="1871" spans="1:1" x14ac:dyDescent="0.25">
      <c r="A1871" t="s">
        <v>46</v>
      </c>
    </row>
    <row r="1872" spans="1:1" x14ac:dyDescent="0.25">
      <c r="A1872" t="s">
        <v>47</v>
      </c>
    </row>
    <row r="1873" spans="1:1" x14ac:dyDescent="0.25">
      <c r="A1873" t="s">
        <v>2778</v>
      </c>
    </row>
    <row r="1874" spans="1:1" x14ac:dyDescent="0.25">
      <c r="A1874" t="s">
        <v>656</v>
      </c>
    </row>
    <row r="1875" spans="1:1" x14ac:dyDescent="0.25">
      <c r="A1875" t="s">
        <v>657</v>
      </c>
    </row>
    <row r="1876" spans="1:1" x14ac:dyDescent="0.25">
      <c r="A1876" t="s">
        <v>658</v>
      </c>
    </row>
    <row r="1878" spans="1:1" x14ac:dyDescent="0.25">
      <c r="A1878" t="s">
        <v>3064</v>
      </c>
    </row>
    <row r="1879" spans="1:1" x14ac:dyDescent="0.25">
      <c r="A1879" t="s">
        <v>2475</v>
      </c>
    </row>
    <row r="1880" spans="1:1" x14ac:dyDescent="0.25">
      <c r="A1880" t="s">
        <v>2700</v>
      </c>
    </row>
    <row r="1881" spans="1:1" x14ac:dyDescent="0.25">
      <c r="A1881" t="s">
        <v>2776</v>
      </c>
    </row>
    <row r="1882" spans="1:1" x14ac:dyDescent="0.25">
      <c r="A1882" t="s">
        <v>3065</v>
      </c>
    </row>
    <row r="1883" spans="1:1" x14ac:dyDescent="0.25">
      <c r="A1883" t="s">
        <v>3066</v>
      </c>
    </row>
    <row r="1884" spans="1:1" x14ac:dyDescent="0.25">
      <c r="A1884" t="s">
        <v>3047</v>
      </c>
    </row>
    <row r="1885" spans="1:1" x14ac:dyDescent="0.25">
      <c r="A1885" t="s">
        <v>64</v>
      </c>
    </row>
    <row r="1886" spans="1:1" x14ac:dyDescent="0.25">
      <c r="A1886" t="s">
        <v>65</v>
      </c>
    </row>
    <row r="1887" spans="1:1" x14ac:dyDescent="0.25">
      <c r="A1887" t="s">
        <v>44</v>
      </c>
    </row>
    <row r="1888" spans="1:1" x14ac:dyDescent="0.25">
      <c r="A1888" t="s">
        <v>66</v>
      </c>
    </row>
    <row r="1889" spans="1:1" x14ac:dyDescent="0.25">
      <c r="A1889" t="s">
        <v>77</v>
      </c>
    </row>
    <row r="1890" spans="1:1" x14ac:dyDescent="0.25">
      <c r="A1890" t="s">
        <v>47</v>
      </c>
    </row>
    <row r="1891" spans="1:1" x14ac:dyDescent="0.25">
      <c r="A1891" t="s">
        <v>2779</v>
      </c>
    </row>
    <row r="1892" spans="1:1" x14ac:dyDescent="0.25">
      <c r="A1892" t="s">
        <v>663</v>
      </c>
    </row>
    <row r="1893" spans="1:1" x14ac:dyDescent="0.25">
      <c r="A1893" t="s">
        <v>664</v>
      </c>
    </row>
    <row r="1894" spans="1:1" x14ac:dyDescent="0.25">
      <c r="A1894" t="s">
        <v>665</v>
      </c>
    </row>
    <row r="1896" spans="1:1" x14ac:dyDescent="0.25">
      <c r="A1896" t="s">
        <v>2285</v>
      </c>
    </row>
    <row r="1897" spans="1:1" x14ac:dyDescent="0.25">
      <c r="A1897" t="s">
        <v>2476</v>
      </c>
    </row>
    <row r="1898" spans="1:1" x14ac:dyDescent="0.25">
      <c r="A1898" t="s">
        <v>2700</v>
      </c>
    </row>
    <row r="1899" spans="1:1" x14ac:dyDescent="0.25">
      <c r="A1899" t="s">
        <v>2776</v>
      </c>
    </row>
    <row r="1900" spans="1:1" x14ac:dyDescent="0.25">
      <c r="A1900" t="s">
        <v>3067</v>
      </c>
    </row>
    <row r="1901" spans="1:1" x14ac:dyDescent="0.25">
      <c r="A1901" t="s">
        <v>3068</v>
      </c>
    </row>
    <row r="1902" spans="1:1" x14ac:dyDescent="0.25">
      <c r="A1902" t="s">
        <v>3069</v>
      </c>
    </row>
    <row r="1903" spans="1:1" x14ac:dyDescent="0.25">
      <c r="A1903" t="s">
        <v>55</v>
      </c>
    </row>
    <row r="1904" spans="1:1" x14ac:dyDescent="0.25">
      <c r="A1904" t="s">
        <v>56</v>
      </c>
    </row>
    <row r="1905" spans="1:1" x14ac:dyDescent="0.25">
      <c r="A1905" t="s">
        <v>44</v>
      </c>
    </row>
    <row r="1906" spans="1:1" x14ac:dyDescent="0.25">
      <c r="A1906" t="s">
        <v>57</v>
      </c>
    </row>
    <row r="1907" spans="1:1" x14ac:dyDescent="0.25">
      <c r="A1907" t="s">
        <v>77</v>
      </c>
    </row>
    <row r="1908" spans="1:1" x14ac:dyDescent="0.25">
      <c r="A1908" t="s">
        <v>93</v>
      </c>
    </row>
    <row r="1909" spans="1:1" x14ac:dyDescent="0.25">
      <c r="A1909" t="s">
        <v>2778</v>
      </c>
    </row>
    <row r="1910" spans="1:1" x14ac:dyDescent="0.25">
      <c r="A1910" t="s">
        <v>669</v>
      </c>
    </row>
    <row r="1911" spans="1:1" x14ac:dyDescent="0.25">
      <c r="A1911" t="s">
        <v>670</v>
      </c>
    </row>
    <row r="1912" spans="1:1" x14ac:dyDescent="0.25">
      <c r="A1912" t="s">
        <v>671</v>
      </c>
    </row>
    <row r="1914" spans="1:1" x14ac:dyDescent="0.25">
      <c r="A1914" t="s">
        <v>2811</v>
      </c>
    </row>
    <row r="1915" spans="1:1" x14ac:dyDescent="0.25">
      <c r="A1915" t="s">
        <v>2477</v>
      </c>
    </row>
    <row r="1916" spans="1:1" x14ac:dyDescent="0.25">
      <c r="A1916" t="s">
        <v>2701</v>
      </c>
    </row>
    <row r="1917" spans="1:1" x14ac:dyDescent="0.25">
      <c r="A1917" t="s">
        <v>2776</v>
      </c>
    </row>
    <row r="1918" spans="1:1" x14ac:dyDescent="0.25">
      <c r="A1918" t="s">
        <v>3070</v>
      </c>
    </row>
    <row r="1919" spans="1:1" x14ac:dyDescent="0.25">
      <c r="A1919" t="s">
        <v>3071</v>
      </c>
    </row>
    <row r="1920" spans="1:1" x14ac:dyDescent="0.25">
      <c r="A1920" t="s">
        <v>3009</v>
      </c>
    </row>
    <row r="1921" spans="1:1" x14ac:dyDescent="0.25">
      <c r="A1921" t="s">
        <v>112</v>
      </c>
    </row>
    <row r="1922" spans="1:1" x14ac:dyDescent="0.25">
      <c r="A1922" t="s">
        <v>120</v>
      </c>
    </row>
    <row r="1923" spans="1:1" x14ac:dyDescent="0.25">
      <c r="A1923" t="s">
        <v>44</v>
      </c>
    </row>
    <row r="1924" spans="1:1" x14ac:dyDescent="0.25">
      <c r="A1924" t="s">
        <v>66</v>
      </c>
    </row>
    <row r="1925" spans="1:1" x14ac:dyDescent="0.25">
      <c r="A1925" t="s">
        <v>46</v>
      </c>
    </row>
    <row r="1926" spans="1:1" x14ac:dyDescent="0.25">
      <c r="A1926" t="s">
        <v>47</v>
      </c>
    </row>
    <row r="1927" spans="1:1" x14ac:dyDescent="0.25">
      <c r="A1927" t="s">
        <v>3072</v>
      </c>
    </row>
    <row r="1928" spans="1:1" x14ac:dyDescent="0.25">
      <c r="A1928" t="s">
        <v>3073</v>
      </c>
    </row>
    <row r="1929" spans="1:1" x14ac:dyDescent="0.25">
      <c r="A1929" t="s">
        <v>676</v>
      </c>
    </row>
    <row r="1930" spans="1:1" x14ac:dyDescent="0.25">
      <c r="A1930" t="s">
        <v>677</v>
      </c>
    </row>
    <row r="1932" spans="1:1" x14ac:dyDescent="0.25">
      <c r="A1932" t="s">
        <v>2811</v>
      </c>
    </row>
    <row r="1933" spans="1:1" x14ac:dyDescent="0.25">
      <c r="A1933" t="s">
        <v>2478</v>
      </c>
    </row>
    <row r="1934" spans="1:1" x14ac:dyDescent="0.25">
      <c r="A1934" t="s">
        <v>2701</v>
      </c>
    </row>
    <row r="1935" spans="1:1" x14ac:dyDescent="0.25">
      <c r="A1935" t="s">
        <v>2776</v>
      </c>
    </row>
    <row r="1936" spans="1:1" x14ac:dyDescent="0.25">
      <c r="A1936" t="s">
        <v>3074</v>
      </c>
    </row>
    <row r="1937" spans="1:1" x14ac:dyDescent="0.25">
      <c r="A1937" t="s">
        <v>3075</v>
      </c>
    </row>
    <row r="1938" spans="1:1" x14ac:dyDescent="0.25">
      <c r="A1938" t="s">
        <v>3076</v>
      </c>
    </row>
    <row r="1939" spans="1:1" x14ac:dyDescent="0.25">
      <c r="A1939" t="s">
        <v>262</v>
      </c>
    </row>
    <row r="1940" spans="1:1" x14ac:dyDescent="0.25">
      <c r="A1940" t="s">
        <v>681</v>
      </c>
    </row>
    <row r="1941" spans="1:1" x14ac:dyDescent="0.25">
      <c r="A1941" t="s">
        <v>44</v>
      </c>
    </row>
    <row r="1942" spans="1:1" x14ac:dyDescent="0.25">
      <c r="A1942" t="s">
        <v>384</v>
      </c>
    </row>
    <row r="1943" spans="1:1" x14ac:dyDescent="0.25">
      <c r="A1943" t="s">
        <v>77</v>
      </c>
    </row>
    <row r="1944" spans="1:1" x14ac:dyDescent="0.25">
      <c r="A1944" t="s">
        <v>47</v>
      </c>
    </row>
    <row r="1945" spans="1:1" x14ac:dyDescent="0.25">
      <c r="A1945" t="s">
        <v>3072</v>
      </c>
    </row>
    <row r="1946" spans="1:1" x14ac:dyDescent="0.25">
      <c r="A1946" t="s">
        <v>682</v>
      </c>
    </row>
    <row r="1947" spans="1:1" x14ac:dyDescent="0.25">
      <c r="A1947" t="s">
        <v>683</v>
      </c>
    </row>
    <row r="1948" spans="1:1" x14ac:dyDescent="0.25">
      <c r="A1948" t="s">
        <v>684</v>
      </c>
    </row>
    <row r="1950" spans="1:1" x14ac:dyDescent="0.25">
      <c r="A1950" t="s">
        <v>2811</v>
      </c>
    </row>
    <row r="1951" spans="1:1" x14ac:dyDescent="0.25">
      <c r="A1951" t="s">
        <v>2479</v>
      </c>
    </row>
    <row r="1952" spans="1:1" x14ac:dyDescent="0.25">
      <c r="A1952" t="s">
        <v>2701</v>
      </c>
    </row>
    <row r="1953" spans="1:1" x14ac:dyDescent="0.25">
      <c r="A1953" t="s">
        <v>2776</v>
      </c>
    </row>
    <row r="1954" spans="1:1" x14ac:dyDescent="0.25">
      <c r="A1954" t="s">
        <v>3077</v>
      </c>
    </row>
    <row r="1955" spans="1:1" x14ac:dyDescent="0.25">
      <c r="A1955" t="s">
        <v>3078</v>
      </c>
    </row>
    <row r="1956" spans="1:1" x14ac:dyDescent="0.25">
      <c r="A1956" t="s">
        <v>3079</v>
      </c>
    </row>
    <row r="1957" spans="1:1" x14ac:dyDescent="0.25">
      <c r="A1957" t="s">
        <v>279</v>
      </c>
    </row>
    <row r="1958" spans="1:1" x14ac:dyDescent="0.25">
      <c r="A1958" t="s">
        <v>280</v>
      </c>
    </row>
    <row r="1959" spans="1:1" x14ac:dyDescent="0.25">
      <c r="A1959" t="s">
        <v>44</v>
      </c>
    </row>
    <row r="1960" spans="1:1" x14ac:dyDescent="0.25">
      <c r="A1960" t="s">
        <v>45</v>
      </c>
    </row>
    <row r="1961" spans="1:1" x14ac:dyDescent="0.25">
      <c r="A1961" t="s">
        <v>46</v>
      </c>
    </row>
    <row r="1962" spans="1:1" x14ac:dyDescent="0.25">
      <c r="A1962" t="s">
        <v>47</v>
      </c>
    </row>
    <row r="1963" spans="1:1" x14ac:dyDescent="0.25">
      <c r="A1963" t="s">
        <v>3080</v>
      </c>
    </row>
    <row r="1964" spans="1:1" x14ac:dyDescent="0.25">
      <c r="A1964" t="s">
        <v>689</v>
      </c>
    </row>
    <row r="1965" spans="1:1" x14ac:dyDescent="0.25">
      <c r="A1965" t="s">
        <v>690</v>
      </c>
    </row>
    <row r="1966" spans="1:1" x14ac:dyDescent="0.25">
      <c r="A1966" t="s">
        <v>691</v>
      </c>
    </row>
    <row r="1968" spans="1:1" x14ac:dyDescent="0.25">
      <c r="A1968" t="s">
        <v>2286</v>
      </c>
    </row>
    <row r="1969" spans="1:1" x14ac:dyDescent="0.25">
      <c r="A1969" t="s">
        <v>2479</v>
      </c>
    </row>
    <row r="1970" spans="1:1" x14ac:dyDescent="0.25">
      <c r="A1970" t="s">
        <v>2701</v>
      </c>
    </row>
    <row r="1971" spans="1:1" x14ac:dyDescent="0.25">
      <c r="A1971" t="s">
        <v>2776</v>
      </c>
    </row>
    <row r="1972" spans="1:1" x14ac:dyDescent="0.25">
      <c r="A1972" t="s">
        <v>3081</v>
      </c>
    </row>
    <row r="1973" spans="1:1" x14ac:dyDescent="0.25">
      <c r="A1973" t="s">
        <v>3082</v>
      </c>
    </row>
    <row r="1974" spans="1:1" x14ac:dyDescent="0.25">
      <c r="A1974" t="s">
        <v>3083</v>
      </c>
    </row>
    <row r="1975" spans="1:1" x14ac:dyDescent="0.25">
      <c r="A1975" t="s">
        <v>695</v>
      </c>
    </row>
    <row r="1976" spans="1:1" x14ac:dyDescent="0.25">
      <c r="A1976" t="s">
        <v>43</v>
      </c>
    </row>
    <row r="1977" spans="1:1" x14ac:dyDescent="0.25">
      <c r="A1977" t="s">
        <v>44</v>
      </c>
    </row>
    <row r="1978" spans="1:1" x14ac:dyDescent="0.25">
      <c r="A1978" t="s">
        <v>384</v>
      </c>
    </row>
    <row r="1979" spans="1:1" x14ac:dyDescent="0.25">
      <c r="A1979" t="s">
        <v>77</v>
      </c>
    </row>
    <row r="1980" spans="1:1" x14ac:dyDescent="0.25">
      <c r="A1980" t="s">
        <v>47</v>
      </c>
    </row>
    <row r="1981" spans="1:1" x14ac:dyDescent="0.25">
      <c r="A1981" t="s">
        <v>3072</v>
      </c>
    </row>
    <row r="1982" spans="1:1" x14ac:dyDescent="0.25">
      <c r="A1982" t="s">
        <v>696</v>
      </c>
    </row>
    <row r="1983" spans="1:1" x14ac:dyDescent="0.25">
      <c r="A1983" t="s">
        <v>697</v>
      </c>
    </row>
    <row r="1984" spans="1:1" x14ac:dyDescent="0.25">
      <c r="A1984" t="s">
        <v>698</v>
      </c>
    </row>
    <row r="1986" spans="1:1" x14ac:dyDescent="0.25">
      <c r="A1986" t="s">
        <v>2811</v>
      </c>
    </row>
    <row r="1987" spans="1:1" x14ac:dyDescent="0.25">
      <c r="A1987" t="s">
        <v>2479</v>
      </c>
    </row>
    <row r="1988" spans="1:1" x14ac:dyDescent="0.25">
      <c r="A1988" t="s">
        <v>2701</v>
      </c>
    </row>
    <row r="1989" spans="1:1" x14ac:dyDescent="0.25">
      <c r="A1989" t="s">
        <v>2776</v>
      </c>
    </row>
    <row r="1990" spans="1:1" x14ac:dyDescent="0.25">
      <c r="A1990" t="s">
        <v>3084</v>
      </c>
    </row>
    <row r="1991" spans="1:1" x14ac:dyDescent="0.25">
      <c r="A1991" t="s">
        <v>3085</v>
      </c>
    </row>
    <row r="1992" spans="1:1" x14ac:dyDescent="0.25">
      <c r="A1992" t="s">
        <v>3083</v>
      </c>
    </row>
    <row r="1993" spans="1:1" x14ac:dyDescent="0.25">
      <c r="A1993" t="s">
        <v>279</v>
      </c>
    </row>
    <row r="1994" spans="1:1" x14ac:dyDescent="0.25">
      <c r="A1994" t="s">
        <v>280</v>
      </c>
    </row>
    <row r="1995" spans="1:1" x14ac:dyDescent="0.25">
      <c r="A1995" t="s">
        <v>44</v>
      </c>
    </row>
    <row r="1996" spans="1:1" x14ac:dyDescent="0.25">
      <c r="A1996" t="s">
        <v>45</v>
      </c>
    </row>
    <row r="1997" spans="1:1" x14ac:dyDescent="0.25">
      <c r="A1997" t="s">
        <v>46</v>
      </c>
    </row>
    <row r="1998" spans="1:1" x14ac:dyDescent="0.25">
      <c r="A1998" t="s">
        <v>47</v>
      </c>
    </row>
    <row r="1999" spans="1:1" x14ac:dyDescent="0.25">
      <c r="A1999" t="s">
        <v>3072</v>
      </c>
    </row>
    <row r="2000" spans="1:1" x14ac:dyDescent="0.25">
      <c r="A2000" t="s">
        <v>701</v>
      </c>
    </row>
    <row r="2001" spans="1:1" x14ac:dyDescent="0.25">
      <c r="A2001" t="s">
        <v>702</v>
      </c>
    </row>
    <row r="2002" spans="1:1" x14ac:dyDescent="0.25">
      <c r="A2002" t="s">
        <v>703</v>
      </c>
    </row>
    <row r="2004" spans="1:1" x14ac:dyDescent="0.25">
      <c r="A2004" t="s">
        <v>2811</v>
      </c>
    </row>
    <row r="2005" spans="1:1" x14ac:dyDescent="0.25">
      <c r="A2005" t="s">
        <v>2480</v>
      </c>
    </row>
    <row r="2006" spans="1:1" x14ac:dyDescent="0.25">
      <c r="A2006" t="s">
        <v>2701</v>
      </c>
    </row>
    <row r="2007" spans="1:1" x14ac:dyDescent="0.25">
      <c r="A2007" t="s">
        <v>2776</v>
      </c>
    </row>
    <row r="2008" spans="1:1" x14ac:dyDescent="0.25">
      <c r="A2008" t="s">
        <v>3086</v>
      </c>
    </row>
    <row r="2009" spans="1:1" x14ac:dyDescent="0.25">
      <c r="A2009" t="s">
        <v>3087</v>
      </c>
    </row>
    <row r="2010" spans="1:1" x14ac:dyDescent="0.25">
      <c r="A2010" t="s">
        <v>2943</v>
      </c>
    </row>
    <row r="2011" spans="1:1" x14ac:dyDescent="0.25">
      <c r="A2011" t="s">
        <v>112</v>
      </c>
    </row>
    <row r="2012" spans="1:1" x14ac:dyDescent="0.25">
      <c r="A2012" t="s">
        <v>120</v>
      </c>
    </row>
    <row r="2013" spans="1:1" x14ac:dyDescent="0.25">
      <c r="A2013" t="s">
        <v>44</v>
      </c>
    </row>
    <row r="2014" spans="1:1" x14ac:dyDescent="0.25">
      <c r="A2014" t="s">
        <v>66</v>
      </c>
    </row>
    <row r="2015" spans="1:1" x14ac:dyDescent="0.25">
      <c r="A2015" t="s">
        <v>77</v>
      </c>
    </row>
    <row r="2016" spans="1:1" x14ac:dyDescent="0.25">
      <c r="A2016" t="s">
        <v>47</v>
      </c>
    </row>
    <row r="2017" spans="1:1" x14ac:dyDescent="0.25">
      <c r="A2017" t="s">
        <v>3072</v>
      </c>
    </row>
    <row r="2018" spans="1:1" x14ac:dyDescent="0.25">
      <c r="A2018" t="s">
        <v>706</v>
      </c>
    </row>
    <row r="2019" spans="1:1" x14ac:dyDescent="0.25">
      <c r="A2019" t="s">
        <v>707</v>
      </c>
    </row>
    <row r="2020" spans="1:1" x14ac:dyDescent="0.25">
      <c r="A2020" t="s">
        <v>708</v>
      </c>
    </row>
    <row r="2022" spans="1:1" x14ac:dyDescent="0.25">
      <c r="A2022" t="s">
        <v>2287</v>
      </c>
    </row>
    <row r="2023" spans="1:1" x14ac:dyDescent="0.25">
      <c r="A2023" t="s">
        <v>2481</v>
      </c>
    </row>
    <row r="2024" spans="1:1" x14ac:dyDescent="0.25">
      <c r="A2024" t="s">
        <v>2701</v>
      </c>
    </row>
    <row r="2025" spans="1:1" x14ac:dyDescent="0.25">
      <c r="A2025" t="s">
        <v>2776</v>
      </c>
    </row>
    <row r="2026" spans="1:1" x14ac:dyDescent="0.25">
      <c r="A2026" t="s">
        <v>3088</v>
      </c>
    </row>
    <row r="2027" spans="1:1" x14ac:dyDescent="0.25">
      <c r="A2027" t="s">
        <v>3089</v>
      </c>
    </row>
    <row r="2028" spans="1:1" x14ac:dyDescent="0.25">
      <c r="A2028" t="s">
        <v>3016</v>
      </c>
    </row>
    <row r="2029" spans="1:1" x14ac:dyDescent="0.25">
      <c r="A2029" t="s">
        <v>112</v>
      </c>
    </row>
    <row r="2030" spans="1:1" x14ac:dyDescent="0.25">
      <c r="A2030" t="s">
        <v>56</v>
      </c>
    </row>
    <row r="2031" spans="1:1" x14ac:dyDescent="0.25">
      <c r="A2031" t="s">
        <v>44</v>
      </c>
    </row>
    <row r="2032" spans="1:1" x14ac:dyDescent="0.25">
      <c r="A2032" t="s">
        <v>66</v>
      </c>
    </row>
    <row r="2033" spans="1:1" x14ac:dyDescent="0.25">
      <c r="A2033" t="s">
        <v>113</v>
      </c>
    </row>
    <row r="2034" spans="1:1" x14ac:dyDescent="0.25">
      <c r="A2034" t="s">
        <v>47</v>
      </c>
    </row>
    <row r="2035" spans="1:1" x14ac:dyDescent="0.25">
      <c r="A2035" t="s">
        <v>3072</v>
      </c>
    </row>
    <row r="2036" spans="1:1" x14ac:dyDescent="0.25">
      <c r="A2036" t="s">
        <v>711</v>
      </c>
    </row>
    <row r="2037" spans="1:1" x14ac:dyDescent="0.25">
      <c r="A2037" t="s">
        <v>712</v>
      </c>
    </row>
    <row r="2038" spans="1:1" x14ac:dyDescent="0.25">
      <c r="A2038" t="s">
        <v>69</v>
      </c>
    </row>
    <row r="2040" spans="1:1" x14ac:dyDescent="0.25">
      <c r="A2040" t="s">
        <v>2288</v>
      </c>
    </row>
    <row r="2041" spans="1:1" x14ac:dyDescent="0.25">
      <c r="A2041" t="s">
        <v>2481</v>
      </c>
    </row>
    <row r="2042" spans="1:1" x14ac:dyDescent="0.25">
      <c r="A2042" t="s">
        <v>2701</v>
      </c>
    </row>
    <row r="2043" spans="1:1" x14ac:dyDescent="0.25">
      <c r="A2043" t="s">
        <v>2776</v>
      </c>
    </row>
    <row r="2044" spans="1:1" x14ac:dyDescent="0.25">
      <c r="A2044" t="s">
        <v>3090</v>
      </c>
    </row>
    <row r="2045" spans="1:1" x14ac:dyDescent="0.25">
      <c r="A2045" t="s">
        <v>3091</v>
      </c>
    </row>
    <row r="2046" spans="1:1" x14ac:dyDescent="0.25">
      <c r="A2046" t="s">
        <v>2961</v>
      </c>
    </row>
    <row r="2047" spans="1:1" x14ac:dyDescent="0.25">
      <c r="A2047" t="s">
        <v>55</v>
      </c>
    </row>
    <row r="2048" spans="1:1" x14ac:dyDescent="0.25">
      <c r="A2048" t="s">
        <v>56</v>
      </c>
    </row>
    <row r="2049" spans="1:1" x14ac:dyDescent="0.25">
      <c r="A2049" t="s">
        <v>44</v>
      </c>
    </row>
    <row r="2050" spans="1:1" x14ac:dyDescent="0.25">
      <c r="A2050" t="s">
        <v>57</v>
      </c>
    </row>
    <row r="2051" spans="1:1" x14ac:dyDescent="0.25">
      <c r="A2051" t="s">
        <v>131</v>
      </c>
    </row>
    <row r="2052" spans="1:1" x14ac:dyDescent="0.25">
      <c r="A2052" t="s">
        <v>47</v>
      </c>
    </row>
    <row r="2053" spans="1:1" x14ac:dyDescent="0.25">
      <c r="A2053" t="s">
        <v>3072</v>
      </c>
    </row>
    <row r="2054" spans="1:1" x14ac:dyDescent="0.25">
      <c r="A2054" t="s">
        <v>715</v>
      </c>
    </row>
    <row r="2055" spans="1:1" x14ac:dyDescent="0.25">
      <c r="A2055" t="s">
        <v>716</v>
      </c>
    </row>
    <row r="2056" spans="1:1" x14ac:dyDescent="0.25">
      <c r="A2056" t="s">
        <v>69</v>
      </c>
    </row>
    <row r="2058" spans="1:1" x14ac:dyDescent="0.25">
      <c r="A2058" t="s">
        <v>2288</v>
      </c>
    </row>
    <row r="2059" spans="1:1" x14ac:dyDescent="0.25">
      <c r="A2059" t="s">
        <v>2481</v>
      </c>
    </row>
    <row r="2060" spans="1:1" x14ac:dyDescent="0.25">
      <c r="A2060" t="s">
        <v>2701</v>
      </c>
    </row>
    <row r="2061" spans="1:1" x14ac:dyDescent="0.25">
      <c r="A2061" t="s">
        <v>2776</v>
      </c>
    </row>
    <row r="2062" spans="1:1" x14ac:dyDescent="0.25">
      <c r="A2062" t="s">
        <v>3092</v>
      </c>
    </row>
    <row r="2063" spans="1:1" x14ac:dyDescent="0.25">
      <c r="A2063" t="s">
        <v>3093</v>
      </c>
    </row>
    <row r="2064" spans="1:1" x14ac:dyDescent="0.25">
      <c r="A2064" t="s">
        <v>2856</v>
      </c>
    </row>
    <row r="2065" spans="1:1" x14ac:dyDescent="0.25">
      <c r="A2065" t="s">
        <v>55</v>
      </c>
    </row>
    <row r="2066" spans="1:1" x14ac:dyDescent="0.25">
      <c r="A2066" t="s">
        <v>73</v>
      </c>
    </row>
    <row r="2067" spans="1:1" x14ac:dyDescent="0.25">
      <c r="A2067" t="s">
        <v>44</v>
      </c>
    </row>
    <row r="2068" spans="1:1" x14ac:dyDescent="0.25">
      <c r="A2068" t="s">
        <v>57</v>
      </c>
    </row>
    <row r="2069" spans="1:1" x14ac:dyDescent="0.25">
      <c r="A2069" t="s">
        <v>46</v>
      </c>
    </row>
    <row r="2070" spans="1:1" x14ac:dyDescent="0.25">
      <c r="A2070" t="s">
        <v>47</v>
      </c>
    </row>
    <row r="2071" spans="1:1" x14ac:dyDescent="0.25">
      <c r="A2071" t="s">
        <v>3072</v>
      </c>
    </row>
    <row r="2072" spans="1:1" x14ac:dyDescent="0.25">
      <c r="A2072" t="s">
        <v>719</v>
      </c>
    </row>
    <row r="2073" spans="1:1" x14ac:dyDescent="0.25">
      <c r="A2073" t="s">
        <v>720</v>
      </c>
    </row>
    <row r="2074" spans="1:1" x14ac:dyDescent="0.25">
      <c r="A2074" t="s">
        <v>69</v>
      </c>
    </row>
    <row r="2076" spans="1:1" x14ac:dyDescent="0.25">
      <c r="A2076" t="s">
        <v>2289</v>
      </c>
    </row>
    <row r="2077" spans="1:1" x14ac:dyDescent="0.25">
      <c r="A2077" t="s">
        <v>2482</v>
      </c>
    </row>
    <row r="2078" spans="1:1" x14ac:dyDescent="0.25">
      <c r="A2078" t="s">
        <v>2701</v>
      </c>
    </row>
    <row r="2079" spans="1:1" x14ac:dyDescent="0.25">
      <c r="A2079" t="s">
        <v>2773</v>
      </c>
    </row>
    <row r="2080" spans="1:1" x14ac:dyDescent="0.25">
      <c r="A2080" t="s">
        <v>3094</v>
      </c>
    </row>
    <row r="2081" spans="1:1" x14ac:dyDescent="0.25">
      <c r="A2081" t="s">
        <v>3095</v>
      </c>
    </row>
    <row r="2082" spans="1:1" x14ac:dyDescent="0.25">
      <c r="A2082" t="s">
        <v>3096</v>
      </c>
    </row>
    <row r="2083" spans="1:1" x14ac:dyDescent="0.25">
      <c r="A2083" t="s">
        <v>55</v>
      </c>
    </row>
    <row r="2084" spans="1:1" x14ac:dyDescent="0.25">
      <c r="A2084" t="s">
        <v>56</v>
      </c>
    </row>
    <row r="2085" spans="1:1" x14ac:dyDescent="0.25">
      <c r="A2085" t="s">
        <v>44</v>
      </c>
    </row>
    <row r="2086" spans="1:1" x14ac:dyDescent="0.25">
      <c r="A2086" t="s">
        <v>57</v>
      </c>
    </row>
    <row r="2087" spans="1:1" x14ac:dyDescent="0.25">
      <c r="A2087" t="s">
        <v>131</v>
      </c>
    </row>
    <row r="2088" spans="1:1" x14ac:dyDescent="0.25">
      <c r="A2088" t="s">
        <v>47</v>
      </c>
    </row>
    <row r="2089" spans="1:1" x14ac:dyDescent="0.25">
      <c r="A2089" t="s">
        <v>3072</v>
      </c>
    </row>
    <row r="2090" spans="1:1" x14ac:dyDescent="0.25">
      <c r="A2090" t="s">
        <v>724</v>
      </c>
    </row>
    <row r="2091" spans="1:1" x14ac:dyDescent="0.25">
      <c r="A2091" t="s">
        <v>725</v>
      </c>
    </row>
    <row r="2092" spans="1:1" x14ac:dyDescent="0.25">
      <c r="A2092" t="s">
        <v>69</v>
      </c>
    </row>
    <row r="2094" spans="1:1" x14ac:dyDescent="0.25">
      <c r="A2094" t="s">
        <v>2290</v>
      </c>
    </row>
    <row r="2095" spans="1:1" x14ac:dyDescent="0.25">
      <c r="A2095" t="s">
        <v>2483</v>
      </c>
    </row>
    <row r="2096" spans="1:1" x14ac:dyDescent="0.25">
      <c r="A2096" t="s">
        <v>2701</v>
      </c>
    </row>
    <row r="2097" spans="1:1" x14ac:dyDescent="0.25">
      <c r="A2097" t="s">
        <v>2776</v>
      </c>
    </row>
    <row r="2098" spans="1:1" x14ac:dyDescent="0.25">
      <c r="A2098" t="s">
        <v>3097</v>
      </c>
    </row>
    <row r="2099" spans="1:1" x14ac:dyDescent="0.25">
      <c r="A2099" t="s">
        <v>3098</v>
      </c>
    </row>
    <row r="2100" spans="1:1" x14ac:dyDescent="0.25">
      <c r="A2100" t="s">
        <v>3099</v>
      </c>
    </row>
    <row r="2101" spans="1:1" x14ac:dyDescent="0.25">
      <c r="A2101" t="s">
        <v>112</v>
      </c>
    </row>
    <row r="2102" spans="1:1" x14ac:dyDescent="0.25">
      <c r="A2102" t="s">
        <v>120</v>
      </c>
    </row>
    <row r="2103" spans="1:1" x14ac:dyDescent="0.25">
      <c r="A2103" t="s">
        <v>44</v>
      </c>
    </row>
    <row r="2104" spans="1:1" x14ac:dyDescent="0.25">
      <c r="A2104" t="s">
        <v>66</v>
      </c>
    </row>
    <row r="2105" spans="1:1" x14ac:dyDescent="0.25">
      <c r="A2105" t="s">
        <v>46</v>
      </c>
    </row>
    <row r="2106" spans="1:1" x14ac:dyDescent="0.25">
      <c r="A2106" t="s">
        <v>47</v>
      </c>
    </row>
    <row r="2107" spans="1:1" x14ac:dyDescent="0.25">
      <c r="A2107" t="s">
        <v>3072</v>
      </c>
    </row>
    <row r="2108" spans="1:1" x14ac:dyDescent="0.25">
      <c r="A2108" t="s">
        <v>729</v>
      </c>
    </row>
    <row r="2109" spans="1:1" x14ac:dyDescent="0.25">
      <c r="A2109" t="s">
        <v>730</v>
      </c>
    </row>
    <row r="2110" spans="1:1" x14ac:dyDescent="0.25">
      <c r="A2110" t="s">
        <v>731</v>
      </c>
    </row>
    <row r="2112" spans="1:1" x14ac:dyDescent="0.25">
      <c r="A2112" t="s">
        <v>2811</v>
      </c>
    </row>
    <row r="2113" spans="1:1" x14ac:dyDescent="0.25">
      <c r="A2113" t="s">
        <v>2484</v>
      </c>
    </row>
    <row r="2114" spans="1:1" x14ac:dyDescent="0.25">
      <c r="A2114" t="s">
        <v>2702</v>
      </c>
    </row>
    <row r="2115" spans="1:1" x14ac:dyDescent="0.25">
      <c r="A2115" t="s">
        <v>2776</v>
      </c>
    </row>
    <row r="2116" spans="1:1" x14ac:dyDescent="0.25">
      <c r="A2116" t="s">
        <v>3100</v>
      </c>
    </row>
    <row r="2117" spans="1:1" x14ac:dyDescent="0.25">
      <c r="A2117" t="s">
        <v>3101</v>
      </c>
    </row>
    <row r="2118" spans="1:1" x14ac:dyDescent="0.25">
      <c r="A2118" t="s">
        <v>3102</v>
      </c>
    </row>
    <row r="2119" spans="1:1" x14ac:dyDescent="0.25">
      <c r="A2119" t="s">
        <v>84</v>
      </c>
    </row>
    <row r="2120" spans="1:1" x14ac:dyDescent="0.25">
      <c r="A2120" t="s">
        <v>268</v>
      </c>
    </row>
    <row r="2121" spans="1:1" x14ac:dyDescent="0.25">
      <c r="A2121" t="s">
        <v>44</v>
      </c>
    </row>
    <row r="2122" spans="1:1" x14ac:dyDescent="0.25">
      <c r="A2122" t="s">
        <v>66</v>
      </c>
    </row>
    <row r="2123" spans="1:1" x14ac:dyDescent="0.25">
      <c r="A2123" t="s">
        <v>167</v>
      </c>
    </row>
    <row r="2124" spans="1:1" x14ac:dyDescent="0.25">
      <c r="A2124" t="s">
        <v>235</v>
      </c>
    </row>
    <row r="2125" spans="1:1" x14ac:dyDescent="0.25">
      <c r="A2125" t="s">
        <v>735</v>
      </c>
    </row>
    <row r="2126" spans="1:1" x14ac:dyDescent="0.25">
      <c r="A2126" t="s">
        <v>736</v>
      </c>
    </row>
    <row r="2127" spans="1:1" x14ac:dyDescent="0.25">
      <c r="A2127" t="s">
        <v>737</v>
      </c>
    </row>
    <row r="2128" spans="1:1" x14ac:dyDescent="0.25">
      <c r="A2128" t="s">
        <v>69</v>
      </c>
    </row>
    <row r="2130" spans="1:1" x14ac:dyDescent="0.25">
      <c r="A2130" t="s">
        <v>2291</v>
      </c>
    </row>
    <row r="2131" spans="1:1" x14ac:dyDescent="0.25">
      <c r="A2131" t="s">
        <v>2485</v>
      </c>
    </row>
    <row r="2132" spans="1:1" x14ac:dyDescent="0.25">
      <c r="A2132" t="s">
        <v>2702</v>
      </c>
    </row>
    <row r="2133" spans="1:1" x14ac:dyDescent="0.25">
      <c r="A2133" t="s">
        <v>2776</v>
      </c>
    </row>
    <row r="2134" spans="1:1" x14ac:dyDescent="0.25">
      <c r="A2134" t="s">
        <v>3103</v>
      </c>
    </row>
    <row r="2135" spans="1:1" x14ac:dyDescent="0.25">
      <c r="A2135" t="s">
        <v>3104</v>
      </c>
    </row>
    <row r="2136" spans="1:1" x14ac:dyDescent="0.25">
      <c r="A2136" t="s">
        <v>2899</v>
      </c>
    </row>
    <row r="2137" spans="1:1" x14ac:dyDescent="0.25">
      <c r="A2137" t="s">
        <v>112</v>
      </c>
    </row>
    <row r="2138" spans="1:1" x14ac:dyDescent="0.25">
      <c r="A2138" t="s">
        <v>120</v>
      </c>
    </row>
    <row r="2139" spans="1:1" x14ac:dyDescent="0.25">
      <c r="A2139" t="s">
        <v>44</v>
      </c>
    </row>
    <row r="2140" spans="1:1" x14ac:dyDescent="0.25">
      <c r="A2140" t="s">
        <v>66</v>
      </c>
    </row>
    <row r="2141" spans="1:1" x14ac:dyDescent="0.25">
      <c r="A2141" t="s">
        <v>46</v>
      </c>
    </row>
    <row r="2142" spans="1:1" x14ac:dyDescent="0.25">
      <c r="A2142" t="s">
        <v>47</v>
      </c>
    </row>
    <row r="2143" spans="1:1" x14ac:dyDescent="0.25">
      <c r="A2143" t="s">
        <v>735</v>
      </c>
    </row>
    <row r="2144" spans="1:1" x14ac:dyDescent="0.25">
      <c r="A2144" t="s">
        <v>740</v>
      </c>
    </row>
    <row r="2145" spans="1:1" x14ac:dyDescent="0.25">
      <c r="A2145" t="s">
        <v>741</v>
      </c>
    </row>
    <row r="2146" spans="1:1" x14ac:dyDescent="0.25">
      <c r="A2146" t="s">
        <v>69</v>
      </c>
    </row>
    <row r="2148" spans="1:1" x14ac:dyDescent="0.25">
      <c r="A2148" t="s">
        <v>2811</v>
      </c>
    </row>
    <row r="2149" spans="1:1" x14ac:dyDescent="0.25">
      <c r="A2149" t="s">
        <v>2486</v>
      </c>
    </row>
    <row r="2150" spans="1:1" x14ac:dyDescent="0.25">
      <c r="A2150" t="s">
        <v>2702</v>
      </c>
    </row>
    <row r="2151" spans="1:1" x14ac:dyDescent="0.25">
      <c r="A2151" t="s">
        <v>2776</v>
      </c>
    </row>
    <row r="2152" spans="1:1" x14ac:dyDescent="0.25">
      <c r="A2152" t="s">
        <v>3105</v>
      </c>
    </row>
    <row r="2153" spans="1:1" x14ac:dyDescent="0.25">
      <c r="A2153" t="s">
        <v>3106</v>
      </c>
    </row>
    <row r="2154" spans="1:1" x14ac:dyDescent="0.25">
      <c r="A2154" t="s">
        <v>3107</v>
      </c>
    </row>
    <row r="2155" spans="1:1" x14ac:dyDescent="0.25">
      <c r="A2155" t="s">
        <v>64</v>
      </c>
    </row>
    <row r="2156" spans="1:1" x14ac:dyDescent="0.25">
      <c r="A2156" t="s">
        <v>65</v>
      </c>
    </row>
    <row r="2157" spans="1:1" x14ac:dyDescent="0.25">
      <c r="A2157" t="s">
        <v>44</v>
      </c>
    </row>
    <row r="2158" spans="1:1" x14ac:dyDescent="0.25">
      <c r="A2158" t="s">
        <v>66</v>
      </c>
    </row>
    <row r="2159" spans="1:1" x14ac:dyDescent="0.25">
      <c r="A2159" t="s">
        <v>46</v>
      </c>
    </row>
    <row r="2160" spans="1:1" x14ac:dyDescent="0.25">
      <c r="A2160" t="s">
        <v>47</v>
      </c>
    </row>
    <row r="2161" spans="1:1" x14ac:dyDescent="0.25">
      <c r="A2161" t="s">
        <v>735</v>
      </c>
    </row>
    <row r="2162" spans="1:1" x14ac:dyDescent="0.25">
      <c r="A2162" t="s">
        <v>745</v>
      </c>
    </row>
    <row r="2163" spans="1:1" x14ac:dyDescent="0.25">
      <c r="A2163" t="s">
        <v>746</v>
      </c>
    </row>
    <row r="2164" spans="1:1" x14ac:dyDescent="0.25">
      <c r="A2164" t="s">
        <v>69</v>
      </c>
    </row>
    <row r="2166" spans="1:1" x14ac:dyDescent="0.25">
      <c r="A2166" t="s">
        <v>2292</v>
      </c>
    </row>
    <row r="2167" spans="1:1" x14ac:dyDescent="0.25">
      <c r="A2167" t="s">
        <v>2487</v>
      </c>
    </row>
    <row r="2168" spans="1:1" x14ac:dyDescent="0.25">
      <c r="A2168" t="s">
        <v>2702</v>
      </c>
    </row>
    <row r="2169" spans="1:1" x14ac:dyDescent="0.25">
      <c r="A2169" t="s">
        <v>2776</v>
      </c>
    </row>
    <row r="2170" spans="1:1" x14ac:dyDescent="0.25">
      <c r="A2170" t="s">
        <v>3108</v>
      </c>
    </row>
    <row r="2171" spans="1:1" x14ac:dyDescent="0.25">
      <c r="A2171" t="s">
        <v>3109</v>
      </c>
    </row>
    <row r="2172" spans="1:1" x14ac:dyDescent="0.25">
      <c r="A2172" t="s">
        <v>3110</v>
      </c>
    </row>
    <row r="2173" spans="1:1" x14ac:dyDescent="0.25">
      <c r="A2173" t="s">
        <v>55</v>
      </c>
    </row>
    <row r="2174" spans="1:1" x14ac:dyDescent="0.25">
      <c r="A2174" t="s">
        <v>56</v>
      </c>
    </row>
    <row r="2175" spans="1:1" x14ac:dyDescent="0.25">
      <c r="A2175" t="s">
        <v>44</v>
      </c>
    </row>
    <row r="2176" spans="1:1" x14ac:dyDescent="0.25">
      <c r="A2176" t="s">
        <v>222</v>
      </c>
    </row>
    <row r="2177" spans="1:1" x14ac:dyDescent="0.25">
      <c r="A2177" t="s">
        <v>77</v>
      </c>
    </row>
    <row r="2178" spans="1:1" x14ac:dyDescent="0.25">
      <c r="A2178" t="s">
        <v>47</v>
      </c>
    </row>
    <row r="2179" spans="1:1" x14ac:dyDescent="0.25">
      <c r="A2179" t="s">
        <v>735</v>
      </c>
    </row>
    <row r="2180" spans="1:1" x14ac:dyDescent="0.25">
      <c r="A2180" t="s">
        <v>750</v>
      </c>
    </row>
    <row r="2181" spans="1:1" x14ac:dyDescent="0.25">
      <c r="A2181" t="s">
        <v>751</v>
      </c>
    </row>
    <row r="2182" spans="1:1" x14ac:dyDescent="0.25">
      <c r="A2182" t="s">
        <v>69</v>
      </c>
    </row>
    <row r="2184" spans="1:1" x14ac:dyDescent="0.25">
      <c r="A2184" t="s">
        <v>2811</v>
      </c>
    </row>
    <row r="2185" spans="1:1" x14ac:dyDescent="0.25">
      <c r="A2185" t="s">
        <v>2488</v>
      </c>
    </row>
    <row r="2186" spans="1:1" x14ac:dyDescent="0.25">
      <c r="A2186" t="s">
        <v>2702</v>
      </c>
    </row>
    <row r="2187" spans="1:1" x14ac:dyDescent="0.25">
      <c r="A2187" t="s">
        <v>2776</v>
      </c>
    </row>
    <row r="2188" spans="1:1" x14ac:dyDescent="0.25">
      <c r="A2188" t="s">
        <v>3111</v>
      </c>
    </row>
    <row r="2189" spans="1:1" x14ac:dyDescent="0.25">
      <c r="A2189" t="s">
        <v>3112</v>
      </c>
    </row>
    <row r="2190" spans="1:1" x14ac:dyDescent="0.25">
      <c r="A2190" t="s">
        <v>3113</v>
      </c>
    </row>
    <row r="2191" spans="1:1" x14ac:dyDescent="0.25">
      <c r="A2191" t="s">
        <v>221</v>
      </c>
    </row>
    <row r="2192" spans="1:1" x14ac:dyDescent="0.25">
      <c r="A2192" t="s">
        <v>73</v>
      </c>
    </row>
    <row r="2193" spans="1:1" x14ac:dyDescent="0.25">
      <c r="A2193" t="s">
        <v>44</v>
      </c>
    </row>
    <row r="2194" spans="1:1" x14ac:dyDescent="0.25">
      <c r="A2194" t="s">
        <v>222</v>
      </c>
    </row>
    <row r="2195" spans="1:1" x14ac:dyDescent="0.25">
      <c r="A2195" t="s">
        <v>46</v>
      </c>
    </row>
    <row r="2196" spans="1:1" x14ac:dyDescent="0.25">
      <c r="A2196" t="s">
        <v>47</v>
      </c>
    </row>
    <row r="2197" spans="1:1" x14ac:dyDescent="0.25">
      <c r="A2197" t="s">
        <v>735</v>
      </c>
    </row>
    <row r="2198" spans="1:1" x14ac:dyDescent="0.25">
      <c r="A2198" t="s">
        <v>755</v>
      </c>
    </row>
    <row r="2199" spans="1:1" x14ac:dyDescent="0.25">
      <c r="A2199" t="s">
        <v>756</v>
      </c>
    </row>
    <row r="2200" spans="1:1" x14ac:dyDescent="0.25">
      <c r="A2200" t="s">
        <v>757</v>
      </c>
    </row>
    <row r="2202" spans="1:1" x14ac:dyDescent="0.25">
      <c r="A2202" t="s">
        <v>2293</v>
      </c>
    </row>
    <row r="2203" spans="1:1" x14ac:dyDescent="0.25">
      <c r="A2203" t="s">
        <v>2489</v>
      </c>
    </row>
    <row r="2204" spans="1:1" x14ac:dyDescent="0.25">
      <c r="A2204" t="s">
        <v>2702</v>
      </c>
    </row>
    <row r="2205" spans="1:1" x14ac:dyDescent="0.25">
      <c r="A2205" t="s">
        <v>2776</v>
      </c>
    </row>
    <row r="2206" spans="1:1" x14ac:dyDescent="0.25">
      <c r="A2206" t="s">
        <v>3114</v>
      </c>
    </row>
    <row r="2207" spans="1:1" x14ac:dyDescent="0.25">
      <c r="A2207" t="s">
        <v>3115</v>
      </c>
    </row>
    <row r="2208" spans="1:1" x14ac:dyDescent="0.25">
      <c r="A2208" t="s">
        <v>3116</v>
      </c>
    </row>
    <row r="2209" spans="1:1" x14ac:dyDescent="0.25">
      <c r="A2209" t="s">
        <v>112</v>
      </c>
    </row>
    <row r="2210" spans="1:1" x14ac:dyDescent="0.25">
      <c r="A2210" t="s">
        <v>73</v>
      </c>
    </row>
    <row r="2211" spans="1:1" x14ac:dyDescent="0.25">
      <c r="A2211" t="s">
        <v>44</v>
      </c>
    </row>
    <row r="2212" spans="1:1" x14ac:dyDescent="0.25">
      <c r="A2212" t="s">
        <v>222</v>
      </c>
    </row>
    <row r="2213" spans="1:1" x14ac:dyDescent="0.25">
      <c r="A2213" t="s">
        <v>77</v>
      </c>
    </row>
    <row r="2214" spans="1:1" x14ac:dyDescent="0.25">
      <c r="A2214" t="s">
        <v>93</v>
      </c>
    </row>
    <row r="2215" spans="1:1" x14ac:dyDescent="0.25">
      <c r="A2215" t="s">
        <v>735</v>
      </c>
    </row>
    <row r="2216" spans="1:1" x14ac:dyDescent="0.25">
      <c r="A2216" t="s">
        <v>761</v>
      </c>
    </row>
    <row r="2217" spans="1:1" x14ac:dyDescent="0.25">
      <c r="A2217" t="s">
        <v>762</v>
      </c>
    </row>
    <row r="2218" spans="1:1" x14ac:dyDescent="0.25">
      <c r="A2218" t="s">
        <v>763</v>
      </c>
    </row>
    <row r="2220" spans="1:1" x14ac:dyDescent="0.25">
      <c r="A2220" t="s">
        <v>2811</v>
      </c>
    </row>
    <row r="2221" spans="1:1" x14ac:dyDescent="0.25">
      <c r="A2221" t="s">
        <v>2484</v>
      </c>
    </row>
    <row r="2222" spans="1:1" x14ac:dyDescent="0.25">
      <c r="A2222" t="s">
        <v>2702</v>
      </c>
    </row>
    <row r="2223" spans="1:1" x14ac:dyDescent="0.25">
      <c r="A2223" t="s">
        <v>2776</v>
      </c>
    </row>
    <row r="2224" spans="1:1" x14ac:dyDescent="0.25">
      <c r="A2224" t="s">
        <v>3117</v>
      </c>
    </row>
    <row r="2225" spans="1:1" x14ac:dyDescent="0.25">
      <c r="A2225" t="s">
        <v>3118</v>
      </c>
    </row>
    <row r="2226" spans="1:1" x14ac:dyDescent="0.25">
      <c r="A2226" t="s">
        <v>2789</v>
      </c>
    </row>
    <row r="2227" spans="1:1" x14ac:dyDescent="0.25">
      <c r="A2227" t="s">
        <v>112</v>
      </c>
    </row>
    <row r="2228" spans="1:1" x14ac:dyDescent="0.25">
      <c r="A2228" t="s">
        <v>268</v>
      </c>
    </row>
    <row r="2229" spans="1:1" x14ac:dyDescent="0.25">
      <c r="A2229" t="s">
        <v>44</v>
      </c>
    </row>
    <row r="2230" spans="1:1" x14ac:dyDescent="0.25">
      <c r="A2230" t="s">
        <v>66</v>
      </c>
    </row>
    <row r="2231" spans="1:1" x14ac:dyDescent="0.25">
      <c r="A2231" t="s">
        <v>46</v>
      </c>
    </row>
    <row r="2232" spans="1:1" x14ac:dyDescent="0.25">
      <c r="A2232" t="s">
        <v>235</v>
      </c>
    </row>
    <row r="2233" spans="1:1" x14ac:dyDescent="0.25">
      <c r="A2233" t="s">
        <v>735</v>
      </c>
    </row>
    <row r="2234" spans="1:1" x14ac:dyDescent="0.25">
      <c r="A2234" t="s">
        <v>766</v>
      </c>
    </row>
    <row r="2235" spans="1:1" x14ac:dyDescent="0.25">
      <c r="A2235" t="s">
        <v>767</v>
      </c>
    </row>
    <row r="2236" spans="1:1" x14ac:dyDescent="0.25">
      <c r="A2236" t="s">
        <v>69</v>
      </c>
    </row>
    <row r="2238" spans="1:1" x14ac:dyDescent="0.25">
      <c r="A2238" t="s">
        <v>2811</v>
      </c>
    </row>
    <row r="2239" spans="1:1" x14ac:dyDescent="0.25">
      <c r="A2239" t="s">
        <v>2490</v>
      </c>
    </row>
    <row r="2240" spans="1:1" x14ac:dyDescent="0.25">
      <c r="A2240" t="s">
        <v>2702</v>
      </c>
    </row>
    <row r="2241" spans="1:1" x14ac:dyDescent="0.25">
      <c r="A2241" t="s">
        <v>2776</v>
      </c>
    </row>
    <row r="2242" spans="1:1" x14ac:dyDescent="0.25">
      <c r="A2242" t="s">
        <v>3119</v>
      </c>
    </row>
    <row r="2243" spans="1:1" x14ac:dyDescent="0.25">
      <c r="A2243" t="s">
        <v>3120</v>
      </c>
    </row>
    <row r="2244" spans="1:1" x14ac:dyDescent="0.25">
      <c r="A2244" t="s">
        <v>3121</v>
      </c>
    </row>
    <row r="2245" spans="1:1" x14ac:dyDescent="0.25">
      <c r="A2245" t="s">
        <v>55</v>
      </c>
    </row>
    <row r="2246" spans="1:1" x14ac:dyDescent="0.25">
      <c r="A2246" t="s">
        <v>268</v>
      </c>
    </row>
    <row r="2247" spans="1:1" x14ac:dyDescent="0.25">
      <c r="A2247" t="s">
        <v>44</v>
      </c>
    </row>
    <row r="2248" spans="1:1" x14ac:dyDescent="0.25">
      <c r="A2248" t="s">
        <v>222</v>
      </c>
    </row>
    <row r="2249" spans="1:1" x14ac:dyDescent="0.25">
      <c r="A2249" t="s">
        <v>167</v>
      </c>
    </row>
    <row r="2250" spans="1:1" x14ac:dyDescent="0.25">
      <c r="A2250" t="s">
        <v>235</v>
      </c>
    </row>
    <row r="2251" spans="1:1" x14ac:dyDescent="0.25">
      <c r="A2251" t="s">
        <v>735</v>
      </c>
    </row>
    <row r="2252" spans="1:1" x14ac:dyDescent="0.25">
      <c r="A2252" t="s">
        <v>771</v>
      </c>
    </row>
    <row r="2253" spans="1:1" x14ac:dyDescent="0.25">
      <c r="A2253" t="s">
        <v>772</v>
      </c>
    </row>
    <row r="2254" spans="1:1" x14ac:dyDescent="0.25">
      <c r="A2254" t="s">
        <v>773</v>
      </c>
    </row>
    <row r="2256" spans="1:1" x14ac:dyDescent="0.25">
      <c r="A2256" t="s">
        <v>2811</v>
      </c>
    </row>
    <row r="2257" spans="1:1" x14ac:dyDescent="0.25">
      <c r="A2257" t="s">
        <v>2491</v>
      </c>
    </row>
    <row r="2258" spans="1:1" x14ac:dyDescent="0.25">
      <c r="A2258" t="s">
        <v>2702</v>
      </c>
    </row>
    <row r="2259" spans="1:1" x14ac:dyDescent="0.25">
      <c r="A2259" t="s">
        <v>2776</v>
      </c>
    </row>
    <row r="2260" spans="1:1" x14ac:dyDescent="0.25">
      <c r="A2260" t="s">
        <v>3122</v>
      </c>
    </row>
    <row r="2261" spans="1:1" x14ac:dyDescent="0.25">
      <c r="A2261" t="s">
        <v>3123</v>
      </c>
    </row>
    <row r="2262" spans="1:1" x14ac:dyDescent="0.25">
      <c r="A2262" t="s">
        <v>3124</v>
      </c>
    </row>
    <row r="2263" spans="1:1" x14ac:dyDescent="0.25">
      <c r="A2263" t="s">
        <v>55</v>
      </c>
    </row>
    <row r="2264" spans="1:1" x14ac:dyDescent="0.25">
      <c r="A2264" t="s">
        <v>56</v>
      </c>
    </row>
    <row r="2265" spans="1:1" x14ac:dyDescent="0.25">
      <c r="A2265" t="s">
        <v>44</v>
      </c>
    </row>
    <row r="2266" spans="1:1" x14ac:dyDescent="0.25">
      <c r="A2266" t="s">
        <v>57</v>
      </c>
    </row>
    <row r="2267" spans="1:1" x14ac:dyDescent="0.25">
      <c r="A2267" t="s">
        <v>167</v>
      </c>
    </row>
    <row r="2268" spans="1:1" x14ac:dyDescent="0.25">
      <c r="A2268" t="s">
        <v>47</v>
      </c>
    </row>
    <row r="2269" spans="1:1" x14ac:dyDescent="0.25">
      <c r="A2269" t="s">
        <v>735</v>
      </c>
    </row>
    <row r="2270" spans="1:1" x14ac:dyDescent="0.25">
      <c r="A2270" t="s">
        <v>777</v>
      </c>
    </row>
    <row r="2271" spans="1:1" x14ac:dyDescent="0.25">
      <c r="A2271" t="s">
        <v>778</v>
      </c>
    </row>
    <row r="2272" spans="1:1" x14ac:dyDescent="0.25">
      <c r="A2272" t="s">
        <v>779</v>
      </c>
    </row>
    <row r="2274" spans="1:1" x14ac:dyDescent="0.25">
      <c r="A2274" t="s">
        <v>2811</v>
      </c>
    </row>
    <row r="2275" spans="1:1" x14ac:dyDescent="0.25">
      <c r="A2275" t="s">
        <v>2492</v>
      </c>
    </row>
    <row r="2276" spans="1:1" x14ac:dyDescent="0.25">
      <c r="A2276" t="s">
        <v>2702</v>
      </c>
    </row>
    <row r="2277" spans="1:1" x14ac:dyDescent="0.25">
      <c r="A2277" t="s">
        <v>2776</v>
      </c>
    </row>
    <row r="2278" spans="1:1" x14ac:dyDescent="0.25">
      <c r="A2278" t="s">
        <v>3125</v>
      </c>
    </row>
    <row r="2279" spans="1:1" x14ac:dyDescent="0.25">
      <c r="A2279" t="s">
        <v>3126</v>
      </c>
    </row>
    <row r="2280" spans="1:1" x14ac:dyDescent="0.25">
      <c r="A2280" t="s">
        <v>2814</v>
      </c>
    </row>
    <row r="2281" spans="1:1" x14ac:dyDescent="0.25">
      <c r="A2281" t="s">
        <v>55</v>
      </c>
    </row>
    <row r="2282" spans="1:1" x14ac:dyDescent="0.25">
      <c r="A2282" t="s">
        <v>56</v>
      </c>
    </row>
    <row r="2283" spans="1:1" x14ac:dyDescent="0.25">
      <c r="A2283" t="s">
        <v>44</v>
      </c>
    </row>
    <row r="2284" spans="1:1" x14ac:dyDescent="0.25">
      <c r="A2284" t="s">
        <v>222</v>
      </c>
    </row>
    <row r="2285" spans="1:1" x14ac:dyDescent="0.25">
      <c r="A2285" t="s">
        <v>167</v>
      </c>
    </row>
    <row r="2286" spans="1:1" x14ac:dyDescent="0.25">
      <c r="A2286" t="s">
        <v>47</v>
      </c>
    </row>
    <row r="2287" spans="1:1" x14ac:dyDescent="0.25">
      <c r="A2287" t="s">
        <v>735</v>
      </c>
    </row>
    <row r="2288" spans="1:1" x14ac:dyDescent="0.25">
      <c r="A2288" t="s">
        <v>782</v>
      </c>
    </row>
    <row r="2289" spans="1:1" x14ac:dyDescent="0.25">
      <c r="A2289" t="s">
        <v>783</v>
      </c>
    </row>
    <row r="2290" spans="1:1" x14ac:dyDescent="0.25">
      <c r="A2290" t="s">
        <v>784</v>
      </c>
    </row>
    <row r="2292" spans="1:1" x14ac:dyDescent="0.25">
      <c r="A2292" t="s">
        <v>2294</v>
      </c>
    </row>
    <row r="2293" spans="1:1" x14ac:dyDescent="0.25">
      <c r="A2293" t="s">
        <v>2493</v>
      </c>
    </row>
    <row r="2294" spans="1:1" x14ac:dyDescent="0.25">
      <c r="A2294" t="s">
        <v>2702</v>
      </c>
    </row>
    <row r="2295" spans="1:1" x14ac:dyDescent="0.25">
      <c r="A2295" t="s">
        <v>2776</v>
      </c>
    </row>
    <row r="2296" spans="1:1" x14ac:dyDescent="0.25">
      <c r="A2296" t="s">
        <v>3127</v>
      </c>
    </row>
    <row r="2297" spans="1:1" x14ac:dyDescent="0.25">
      <c r="A2297" t="s">
        <v>3128</v>
      </c>
    </row>
    <row r="2298" spans="1:1" x14ac:dyDescent="0.25">
      <c r="A2298" t="s">
        <v>2798</v>
      </c>
    </row>
    <row r="2299" spans="1:1" x14ac:dyDescent="0.25">
      <c r="A2299" t="s">
        <v>84</v>
      </c>
    </row>
    <row r="2300" spans="1:1" x14ac:dyDescent="0.25">
      <c r="A2300" t="s">
        <v>56</v>
      </c>
    </row>
    <row r="2301" spans="1:1" x14ac:dyDescent="0.25">
      <c r="A2301" t="s">
        <v>44</v>
      </c>
    </row>
    <row r="2302" spans="1:1" x14ac:dyDescent="0.25">
      <c r="A2302" t="s">
        <v>66</v>
      </c>
    </row>
    <row r="2303" spans="1:1" x14ac:dyDescent="0.25">
      <c r="A2303" t="s">
        <v>113</v>
      </c>
    </row>
    <row r="2304" spans="1:1" x14ac:dyDescent="0.25">
      <c r="A2304" t="s">
        <v>47</v>
      </c>
    </row>
    <row r="2305" spans="1:1" x14ac:dyDescent="0.25">
      <c r="A2305" t="s">
        <v>735</v>
      </c>
    </row>
    <row r="2306" spans="1:1" x14ac:dyDescent="0.25">
      <c r="A2306" t="s">
        <v>787</v>
      </c>
    </row>
    <row r="2307" spans="1:1" x14ac:dyDescent="0.25">
      <c r="A2307" t="s">
        <v>788</v>
      </c>
    </row>
    <row r="2308" spans="1:1" x14ac:dyDescent="0.25">
      <c r="A2308" t="s">
        <v>789</v>
      </c>
    </row>
    <row r="2310" spans="1:1" x14ac:dyDescent="0.25">
      <c r="A2310" t="s">
        <v>2295</v>
      </c>
    </row>
    <row r="2311" spans="1:1" x14ac:dyDescent="0.25">
      <c r="A2311" t="s">
        <v>2494</v>
      </c>
    </row>
    <row r="2312" spans="1:1" x14ac:dyDescent="0.25">
      <c r="A2312" t="s">
        <v>2703</v>
      </c>
    </row>
    <row r="2313" spans="1:1" x14ac:dyDescent="0.25">
      <c r="A2313" t="s">
        <v>2776</v>
      </c>
    </row>
    <row r="2314" spans="1:1" x14ac:dyDescent="0.25">
      <c r="A2314" t="s">
        <v>3129</v>
      </c>
    </row>
    <row r="2315" spans="1:1" x14ac:dyDescent="0.25">
      <c r="A2315" t="s">
        <v>3130</v>
      </c>
    </row>
    <row r="2316" spans="1:1" x14ac:dyDescent="0.25">
      <c r="A2316" t="s">
        <v>3131</v>
      </c>
    </row>
    <row r="2317" spans="1:1" x14ac:dyDescent="0.25">
      <c r="A2317" t="s">
        <v>76</v>
      </c>
    </row>
    <row r="2318" spans="1:1" x14ac:dyDescent="0.25">
      <c r="A2318" t="s">
        <v>120</v>
      </c>
    </row>
    <row r="2319" spans="1:1" x14ac:dyDescent="0.25">
      <c r="A2319" t="s">
        <v>44</v>
      </c>
    </row>
    <row r="2320" spans="1:1" x14ac:dyDescent="0.25">
      <c r="A2320" t="s">
        <v>66</v>
      </c>
    </row>
    <row r="2321" spans="1:1" x14ac:dyDescent="0.25">
      <c r="A2321" t="s">
        <v>77</v>
      </c>
    </row>
    <row r="2322" spans="1:1" x14ac:dyDescent="0.25">
      <c r="A2322" t="s">
        <v>47</v>
      </c>
    </row>
    <row r="2323" spans="1:1" x14ac:dyDescent="0.25">
      <c r="A2323" t="s">
        <v>2704</v>
      </c>
    </row>
    <row r="2324" spans="1:1" x14ac:dyDescent="0.25">
      <c r="A2324" t="s">
        <v>409</v>
      </c>
    </row>
    <row r="2325" spans="1:1" x14ac:dyDescent="0.25">
      <c r="A2325" t="s">
        <v>794</v>
      </c>
    </row>
    <row r="2326" spans="1:1" x14ac:dyDescent="0.25">
      <c r="A2326" t="s">
        <v>795</v>
      </c>
    </row>
    <row r="2328" spans="1:1" x14ac:dyDescent="0.25">
      <c r="A2328" t="s">
        <v>2295</v>
      </c>
    </row>
    <row r="2329" spans="1:1" x14ac:dyDescent="0.25">
      <c r="A2329" t="s">
        <v>2494</v>
      </c>
    </row>
    <row r="2330" spans="1:1" x14ac:dyDescent="0.25">
      <c r="A2330" t="s">
        <v>2703</v>
      </c>
    </row>
    <row r="2331" spans="1:1" x14ac:dyDescent="0.25">
      <c r="A2331" t="s">
        <v>2776</v>
      </c>
    </row>
    <row r="2332" spans="1:1" x14ac:dyDescent="0.25">
      <c r="A2332" t="s">
        <v>3132</v>
      </c>
    </row>
    <row r="2333" spans="1:1" x14ac:dyDescent="0.25">
      <c r="A2333" t="s">
        <v>3133</v>
      </c>
    </row>
    <row r="2334" spans="1:1" x14ac:dyDescent="0.25">
      <c r="A2334" t="s">
        <v>3131</v>
      </c>
    </row>
    <row r="2335" spans="1:1" x14ac:dyDescent="0.25">
      <c r="A2335" t="s">
        <v>55</v>
      </c>
    </row>
    <row r="2336" spans="1:1" x14ac:dyDescent="0.25">
      <c r="A2336" t="s">
        <v>73</v>
      </c>
    </row>
    <row r="2337" spans="1:1" x14ac:dyDescent="0.25">
      <c r="A2337" t="s">
        <v>44</v>
      </c>
    </row>
    <row r="2338" spans="1:1" x14ac:dyDescent="0.25">
      <c r="A2338" t="s">
        <v>57</v>
      </c>
    </row>
    <row r="2339" spans="1:1" x14ac:dyDescent="0.25">
      <c r="A2339" t="s">
        <v>167</v>
      </c>
    </row>
    <row r="2340" spans="1:1" x14ac:dyDescent="0.25">
      <c r="A2340" t="s">
        <v>47</v>
      </c>
    </row>
    <row r="2341" spans="1:1" x14ac:dyDescent="0.25">
      <c r="A2341" t="s">
        <v>735</v>
      </c>
    </row>
    <row r="2342" spans="1:1" x14ac:dyDescent="0.25">
      <c r="A2342" t="s">
        <v>798</v>
      </c>
    </row>
    <row r="2343" spans="1:1" x14ac:dyDescent="0.25">
      <c r="A2343" t="s">
        <v>799</v>
      </c>
    </row>
    <row r="2344" spans="1:1" x14ac:dyDescent="0.25">
      <c r="A2344" t="s">
        <v>800</v>
      </c>
    </row>
    <row r="2346" spans="1:1" x14ac:dyDescent="0.25">
      <c r="A2346" t="s">
        <v>2296</v>
      </c>
    </row>
    <row r="2347" spans="1:1" x14ac:dyDescent="0.25">
      <c r="A2347" t="s">
        <v>2495</v>
      </c>
    </row>
    <row r="2348" spans="1:1" x14ac:dyDescent="0.25">
      <c r="A2348" t="s">
        <v>2703</v>
      </c>
    </row>
    <row r="2349" spans="1:1" x14ac:dyDescent="0.25">
      <c r="A2349" t="s">
        <v>2776</v>
      </c>
    </row>
    <row r="2350" spans="1:1" x14ac:dyDescent="0.25">
      <c r="A2350" t="s">
        <v>3134</v>
      </c>
    </row>
    <row r="2351" spans="1:1" x14ac:dyDescent="0.25">
      <c r="A2351" t="s">
        <v>3135</v>
      </c>
    </row>
    <row r="2352" spans="1:1" x14ac:dyDescent="0.25">
      <c r="A2352" t="s">
        <v>2841</v>
      </c>
    </row>
    <row r="2353" spans="1:1" x14ac:dyDescent="0.25">
      <c r="A2353" t="s">
        <v>112</v>
      </c>
    </row>
    <row r="2354" spans="1:1" x14ac:dyDescent="0.25">
      <c r="A2354" t="s">
        <v>120</v>
      </c>
    </row>
    <row r="2355" spans="1:1" x14ac:dyDescent="0.25">
      <c r="A2355" t="s">
        <v>44</v>
      </c>
    </row>
    <row r="2356" spans="1:1" x14ac:dyDescent="0.25">
      <c r="A2356" t="s">
        <v>66</v>
      </c>
    </row>
    <row r="2357" spans="1:1" x14ac:dyDescent="0.25">
      <c r="A2357" t="s">
        <v>46</v>
      </c>
    </row>
    <row r="2358" spans="1:1" x14ac:dyDescent="0.25">
      <c r="A2358" t="s">
        <v>47</v>
      </c>
    </row>
    <row r="2359" spans="1:1" x14ac:dyDescent="0.25">
      <c r="A2359" t="s">
        <v>2704</v>
      </c>
    </row>
    <row r="2360" spans="1:1" x14ac:dyDescent="0.25">
      <c r="A2360" t="s">
        <v>803</v>
      </c>
    </row>
    <row r="2361" spans="1:1" x14ac:dyDescent="0.25">
      <c r="A2361" t="s">
        <v>804</v>
      </c>
    </row>
    <row r="2362" spans="1:1" x14ac:dyDescent="0.25">
      <c r="A2362" t="s">
        <v>805</v>
      </c>
    </row>
    <row r="2364" spans="1:1" x14ac:dyDescent="0.25">
      <c r="A2364" t="s">
        <v>2811</v>
      </c>
    </row>
    <row r="2365" spans="1:1" x14ac:dyDescent="0.25">
      <c r="A2365" t="s">
        <v>2495</v>
      </c>
    </row>
    <row r="2366" spans="1:1" x14ac:dyDescent="0.25">
      <c r="A2366" t="s">
        <v>2703</v>
      </c>
    </row>
    <row r="2367" spans="1:1" x14ac:dyDescent="0.25">
      <c r="A2367" t="s">
        <v>2776</v>
      </c>
    </row>
    <row r="2368" spans="1:1" x14ac:dyDescent="0.25">
      <c r="A2368" t="s">
        <v>3136</v>
      </c>
    </row>
    <row r="2369" spans="1:1" x14ac:dyDescent="0.25">
      <c r="A2369" t="s">
        <v>3137</v>
      </c>
    </row>
    <row r="2370" spans="1:1" x14ac:dyDescent="0.25">
      <c r="A2370" t="s">
        <v>3138</v>
      </c>
    </row>
    <row r="2371" spans="1:1" x14ac:dyDescent="0.25">
      <c r="A2371" t="s">
        <v>55</v>
      </c>
    </row>
    <row r="2372" spans="1:1" x14ac:dyDescent="0.25">
      <c r="A2372" t="s">
        <v>73</v>
      </c>
    </row>
    <row r="2373" spans="1:1" x14ac:dyDescent="0.25">
      <c r="A2373" t="s">
        <v>44</v>
      </c>
    </row>
    <row r="2374" spans="1:1" x14ac:dyDescent="0.25">
      <c r="A2374" t="s">
        <v>57</v>
      </c>
    </row>
    <row r="2375" spans="1:1" x14ac:dyDescent="0.25">
      <c r="A2375" t="s">
        <v>77</v>
      </c>
    </row>
    <row r="2376" spans="1:1" x14ac:dyDescent="0.25">
      <c r="A2376" t="s">
        <v>47</v>
      </c>
    </row>
    <row r="2377" spans="1:1" x14ac:dyDescent="0.25">
      <c r="A2377" t="s">
        <v>735</v>
      </c>
    </row>
    <row r="2378" spans="1:1" x14ac:dyDescent="0.25">
      <c r="A2378" t="s">
        <v>809</v>
      </c>
    </row>
    <row r="2379" spans="1:1" x14ac:dyDescent="0.25">
      <c r="A2379" t="s">
        <v>810</v>
      </c>
    </row>
    <row r="2380" spans="1:1" x14ac:dyDescent="0.25">
      <c r="A2380" t="s">
        <v>811</v>
      </c>
    </row>
    <row r="2382" spans="1:1" x14ac:dyDescent="0.25">
      <c r="A2382" t="s">
        <v>2811</v>
      </c>
    </row>
    <row r="2383" spans="1:1" x14ac:dyDescent="0.25">
      <c r="A2383" t="s">
        <v>2495</v>
      </c>
    </row>
    <row r="2384" spans="1:1" x14ac:dyDescent="0.25">
      <c r="A2384" t="s">
        <v>2703</v>
      </c>
    </row>
    <row r="2385" spans="1:1" x14ac:dyDescent="0.25">
      <c r="A2385" t="s">
        <v>2776</v>
      </c>
    </row>
    <row r="2386" spans="1:1" x14ac:dyDescent="0.25">
      <c r="A2386" t="s">
        <v>3139</v>
      </c>
    </row>
    <row r="2387" spans="1:1" x14ac:dyDescent="0.25">
      <c r="A2387" t="s">
        <v>3140</v>
      </c>
    </row>
    <row r="2388" spans="1:1" x14ac:dyDescent="0.25">
      <c r="A2388" t="s">
        <v>2975</v>
      </c>
    </row>
    <row r="2389" spans="1:1" x14ac:dyDescent="0.25">
      <c r="A2389" t="s">
        <v>84</v>
      </c>
    </row>
    <row r="2390" spans="1:1" x14ac:dyDescent="0.25">
      <c r="A2390" t="s">
        <v>85</v>
      </c>
    </row>
    <row r="2391" spans="1:1" x14ac:dyDescent="0.25">
      <c r="A2391" t="s">
        <v>44</v>
      </c>
    </row>
    <row r="2392" spans="1:1" x14ac:dyDescent="0.25">
      <c r="A2392" t="s">
        <v>66</v>
      </c>
    </row>
    <row r="2393" spans="1:1" x14ac:dyDescent="0.25">
      <c r="A2393" t="s">
        <v>46</v>
      </c>
    </row>
    <row r="2394" spans="1:1" x14ac:dyDescent="0.25">
      <c r="A2394" t="s">
        <v>47</v>
      </c>
    </row>
    <row r="2395" spans="1:1" x14ac:dyDescent="0.25">
      <c r="A2395" t="s">
        <v>2705</v>
      </c>
    </row>
    <row r="2396" spans="1:1" x14ac:dyDescent="0.25">
      <c r="A2396" t="s">
        <v>815</v>
      </c>
    </row>
    <row r="2397" spans="1:1" x14ac:dyDescent="0.25">
      <c r="A2397" t="s">
        <v>816</v>
      </c>
    </row>
    <row r="2398" spans="1:1" x14ac:dyDescent="0.25">
      <c r="A2398" t="s">
        <v>817</v>
      </c>
    </row>
    <row r="2400" spans="1:1" x14ac:dyDescent="0.25">
      <c r="A2400" t="s">
        <v>2811</v>
      </c>
    </row>
    <row r="2401" spans="1:1" x14ac:dyDescent="0.25">
      <c r="A2401" t="s">
        <v>2496</v>
      </c>
    </row>
    <row r="2402" spans="1:1" x14ac:dyDescent="0.25">
      <c r="A2402" t="s">
        <v>2703</v>
      </c>
    </row>
    <row r="2403" spans="1:1" x14ac:dyDescent="0.25">
      <c r="A2403" t="s">
        <v>2776</v>
      </c>
    </row>
    <row r="2404" spans="1:1" x14ac:dyDescent="0.25">
      <c r="A2404" t="s">
        <v>3141</v>
      </c>
    </row>
    <row r="2405" spans="1:1" x14ac:dyDescent="0.25">
      <c r="A2405" t="s">
        <v>3142</v>
      </c>
    </row>
    <row r="2406" spans="1:1" x14ac:dyDescent="0.25">
      <c r="A2406" t="s">
        <v>3138</v>
      </c>
    </row>
    <row r="2407" spans="1:1" x14ac:dyDescent="0.25">
      <c r="A2407" t="s">
        <v>279</v>
      </c>
    </row>
    <row r="2408" spans="1:1" x14ac:dyDescent="0.25">
      <c r="A2408" t="s">
        <v>280</v>
      </c>
    </row>
    <row r="2409" spans="1:1" x14ac:dyDescent="0.25">
      <c r="A2409" t="s">
        <v>44</v>
      </c>
    </row>
    <row r="2410" spans="1:1" x14ac:dyDescent="0.25">
      <c r="A2410" t="s">
        <v>45</v>
      </c>
    </row>
    <row r="2411" spans="1:1" x14ac:dyDescent="0.25">
      <c r="A2411" t="s">
        <v>46</v>
      </c>
    </row>
    <row r="2412" spans="1:1" x14ac:dyDescent="0.25">
      <c r="A2412" t="s">
        <v>47</v>
      </c>
    </row>
    <row r="2413" spans="1:1" x14ac:dyDescent="0.25">
      <c r="A2413" t="s">
        <v>820</v>
      </c>
    </row>
    <row r="2414" spans="1:1" x14ac:dyDescent="0.25">
      <c r="A2414" t="s">
        <v>821</v>
      </c>
    </row>
    <row r="2415" spans="1:1" x14ac:dyDescent="0.25">
      <c r="A2415" t="s">
        <v>822</v>
      </c>
    </row>
    <row r="2416" spans="1:1" x14ac:dyDescent="0.25">
      <c r="A2416" t="s">
        <v>823</v>
      </c>
    </row>
    <row r="2418" spans="1:1" x14ac:dyDescent="0.25">
      <c r="A2418" t="s">
        <v>2297</v>
      </c>
    </row>
    <row r="2419" spans="1:1" x14ac:dyDescent="0.25">
      <c r="A2419" t="s">
        <v>2496</v>
      </c>
    </row>
    <row r="2420" spans="1:1" x14ac:dyDescent="0.25">
      <c r="A2420" t="s">
        <v>2703</v>
      </c>
    </row>
    <row r="2421" spans="1:1" x14ac:dyDescent="0.25">
      <c r="A2421" t="s">
        <v>2776</v>
      </c>
    </row>
    <row r="2422" spans="1:1" x14ac:dyDescent="0.25">
      <c r="A2422" t="s">
        <v>3143</v>
      </c>
    </row>
    <row r="2423" spans="1:1" x14ac:dyDescent="0.25">
      <c r="A2423" t="s">
        <v>3144</v>
      </c>
    </row>
    <row r="2424" spans="1:1" x14ac:dyDescent="0.25">
      <c r="A2424" t="s">
        <v>2916</v>
      </c>
    </row>
    <row r="2425" spans="1:1" x14ac:dyDescent="0.25">
      <c r="A2425" t="s">
        <v>55</v>
      </c>
    </row>
    <row r="2426" spans="1:1" x14ac:dyDescent="0.25">
      <c r="A2426" t="s">
        <v>56</v>
      </c>
    </row>
    <row r="2427" spans="1:1" x14ac:dyDescent="0.25">
      <c r="A2427" t="s">
        <v>44</v>
      </c>
    </row>
    <row r="2428" spans="1:1" x14ac:dyDescent="0.25">
      <c r="A2428" t="s">
        <v>57</v>
      </c>
    </row>
    <row r="2429" spans="1:1" x14ac:dyDescent="0.25">
      <c r="A2429" t="s">
        <v>46</v>
      </c>
    </row>
    <row r="2430" spans="1:1" x14ac:dyDescent="0.25">
      <c r="A2430" t="s">
        <v>47</v>
      </c>
    </row>
    <row r="2431" spans="1:1" x14ac:dyDescent="0.25">
      <c r="A2431" t="s">
        <v>2706</v>
      </c>
    </row>
    <row r="2432" spans="1:1" x14ac:dyDescent="0.25">
      <c r="A2432" t="s">
        <v>827</v>
      </c>
    </row>
    <row r="2433" spans="1:1" x14ac:dyDescent="0.25">
      <c r="A2433" t="s">
        <v>828</v>
      </c>
    </row>
    <row r="2434" spans="1:1" x14ac:dyDescent="0.25">
      <c r="A2434" t="s">
        <v>829</v>
      </c>
    </row>
    <row r="2436" spans="1:1" x14ac:dyDescent="0.25">
      <c r="A2436" t="s">
        <v>2811</v>
      </c>
    </row>
    <row r="2437" spans="1:1" x14ac:dyDescent="0.25">
      <c r="A2437" t="s">
        <v>2497</v>
      </c>
    </row>
    <row r="2438" spans="1:1" x14ac:dyDescent="0.25">
      <c r="A2438" t="s">
        <v>2707</v>
      </c>
    </row>
    <row r="2439" spans="1:1" x14ac:dyDescent="0.25">
      <c r="A2439" t="s">
        <v>2776</v>
      </c>
    </row>
    <row r="2440" spans="1:1" x14ac:dyDescent="0.25">
      <c r="A2440" t="s">
        <v>3145</v>
      </c>
    </row>
    <row r="2441" spans="1:1" x14ac:dyDescent="0.25">
      <c r="A2441" t="s">
        <v>3146</v>
      </c>
    </row>
    <row r="2442" spans="1:1" x14ac:dyDescent="0.25">
      <c r="A2442" t="s">
        <v>2902</v>
      </c>
    </row>
    <row r="2443" spans="1:1" x14ac:dyDescent="0.25">
      <c r="A2443" t="s">
        <v>76</v>
      </c>
    </row>
    <row r="2444" spans="1:1" x14ac:dyDescent="0.25">
      <c r="A2444" t="s">
        <v>65</v>
      </c>
    </row>
    <row r="2445" spans="1:1" x14ac:dyDescent="0.25">
      <c r="A2445" t="s">
        <v>44</v>
      </c>
    </row>
    <row r="2446" spans="1:1" x14ac:dyDescent="0.25">
      <c r="A2446" t="s">
        <v>66</v>
      </c>
    </row>
    <row r="2447" spans="1:1" x14ac:dyDescent="0.25">
      <c r="A2447" t="s">
        <v>46</v>
      </c>
    </row>
    <row r="2448" spans="1:1" x14ac:dyDescent="0.25">
      <c r="A2448" t="s">
        <v>47</v>
      </c>
    </row>
    <row r="2449" spans="1:1" x14ac:dyDescent="0.25">
      <c r="A2449" t="s">
        <v>2708</v>
      </c>
    </row>
    <row r="2450" spans="1:1" x14ac:dyDescent="0.25">
      <c r="A2450" t="s">
        <v>833</v>
      </c>
    </row>
    <row r="2451" spans="1:1" x14ac:dyDescent="0.25">
      <c r="A2451" t="s">
        <v>834</v>
      </c>
    </row>
    <row r="2452" spans="1:1" x14ac:dyDescent="0.25">
      <c r="A2452" t="s">
        <v>835</v>
      </c>
    </row>
    <row r="2454" spans="1:1" x14ac:dyDescent="0.25">
      <c r="A2454" t="s">
        <v>2811</v>
      </c>
    </row>
    <row r="2455" spans="1:1" x14ac:dyDescent="0.25">
      <c r="A2455" t="s">
        <v>2498</v>
      </c>
    </row>
    <row r="2456" spans="1:1" x14ac:dyDescent="0.25">
      <c r="A2456" t="s">
        <v>2702</v>
      </c>
    </row>
    <row r="2457" spans="1:1" x14ac:dyDescent="0.25">
      <c r="A2457" t="s">
        <v>2776</v>
      </c>
    </row>
    <row r="2458" spans="1:1" x14ac:dyDescent="0.25">
      <c r="A2458" t="s">
        <v>3147</v>
      </c>
    </row>
    <row r="2459" spans="1:1" x14ac:dyDescent="0.25">
      <c r="A2459" t="s">
        <v>3148</v>
      </c>
    </row>
    <row r="2460" spans="1:1" x14ac:dyDescent="0.25">
      <c r="A2460" t="s">
        <v>3107</v>
      </c>
    </row>
    <row r="2461" spans="1:1" x14ac:dyDescent="0.25">
      <c r="A2461" t="s">
        <v>112</v>
      </c>
    </row>
    <row r="2462" spans="1:1" x14ac:dyDescent="0.25">
      <c r="A2462" t="s">
        <v>120</v>
      </c>
    </row>
    <row r="2463" spans="1:1" x14ac:dyDescent="0.25">
      <c r="A2463" t="s">
        <v>44</v>
      </c>
    </row>
    <row r="2464" spans="1:1" x14ac:dyDescent="0.25">
      <c r="A2464" t="s">
        <v>66</v>
      </c>
    </row>
    <row r="2465" spans="1:1" x14ac:dyDescent="0.25">
      <c r="A2465" t="s">
        <v>46</v>
      </c>
    </row>
    <row r="2466" spans="1:1" x14ac:dyDescent="0.25">
      <c r="A2466" t="s">
        <v>47</v>
      </c>
    </row>
    <row r="2467" spans="1:1" x14ac:dyDescent="0.25">
      <c r="A2467" t="s">
        <v>838</v>
      </c>
    </row>
    <row r="2468" spans="1:1" x14ac:dyDescent="0.25">
      <c r="A2468" t="s">
        <v>839</v>
      </c>
    </row>
    <row r="2469" spans="1:1" x14ac:dyDescent="0.25">
      <c r="A2469" t="s">
        <v>840</v>
      </c>
    </row>
    <row r="2470" spans="1:1" x14ac:dyDescent="0.25">
      <c r="A2470" t="s">
        <v>841</v>
      </c>
    </row>
    <row r="2472" spans="1:1" x14ac:dyDescent="0.25">
      <c r="A2472" t="s">
        <v>2811</v>
      </c>
    </row>
    <row r="2473" spans="1:1" x14ac:dyDescent="0.25">
      <c r="A2473" t="s">
        <v>2499</v>
      </c>
    </row>
    <row r="2474" spans="1:1" x14ac:dyDescent="0.25">
      <c r="A2474" t="s">
        <v>2707</v>
      </c>
    </row>
    <row r="2475" spans="1:1" x14ac:dyDescent="0.25">
      <c r="A2475" t="s">
        <v>2776</v>
      </c>
    </row>
    <row r="2476" spans="1:1" x14ac:dyDescent="0.25">
      <c r="A2476" t="s">
        <v>3149</v>
      </c>
    </row>
    <row r="2477" spans="1:1" x14ac:dyDescent="0.25">
      <c r="A2477" t="s">
        <v>3150</v>
      </c>
    </row>
    <row r="2478" spans="1:1" x14ac:dyDescent="0.25">
      <c r="A2478" t="s">
        <v>3003</v>
      </c>
    </row>
    <row r="2479" spans="1:1" x14ac:dyDescent="0.25">
      <c r="A2479" t="s">
        <v>279</v>
      </c>
    </row>
    <row r="2480" spans="1:1" x14ac:dyDescent="0.25">
      <c r="A2480" t="s">
        <v>85</v>
      </c>
    </row>
    <row r="2481" spans="1:1" x14ac:dyDescent="0.25">
      <c r="A2481" t="s">
        <v>44</v>
      </c>
    </row>
    <row r="2482" spans="1:1" x14ac:dyDescent="0.25">
      <c r="A2482" t="s">
        <v>45</v>
      </c>
    </row>
    <row r="2483" spans="1:1" x14ac:dyDescent="0.25">
      <c r="A2483" t="s">
        <v>46</v>
      </c>
    </row>
    <row r="2484" spans="1:1" x14ac:dyDescent="0.25">
      <c r="A2484" t="s">
        <v>47</v>
      </c>
    </row>
    <row r="2485" spans="1:1" x14ac:dyDescent="0.25">
      <c r="A2485" t="s">
        <v>2709</v>
      </c>
    </row>
    <row r="2486" spans="1:1" x14ac:dyDescent="0.25">
      <c r="A2486" t="s">
        <v>845</v>
      </c>
    </row>
    <row r="2487" spans="1:1" x14ac:dyDescent="0.25">
      <c r="A2487" t="s">
        <v>846</v>
      </c>
    </row>
    <row r="2488" spans="1:1" x14ac:dyDescent="0.25">
      <c r="A2488" t="s">
        <v>69</v>
      </c>
    </row>
    <row r="2490" spans="1:1" x14ac:dyDescent="0.25">
      <c r="A2490" t="s">
        <v>2811</v>
      </c>
    </row>
    <row r="2491" spans="1:1" x14ac:dyDescent="0.25">
      <c r="A2491" t="s">
        <v>2500</v>
      </c>
    </row>
    <row r="2492" spans="1:1" x14ac:dyDescent="0.25">
      <c r="A2492" t="s">
        <v>2702</v>
      </c>
    </row>
    <row r="2493" spans="1:1" x14ac:dyDescent="0.25">
      <c r="A2493" t="s">
        <v>2776</v>
      </c>
    </row>
    <row r="2494" spans="1:1" x14ac:dyDescent="0.25">
      <c r="A2494" t="s">
        <v>3151</v>
      </c>
    </row>
    <row r="2495" spans="1:1" x14ac:dyDescent="0.25">
      <c r="A2495" t="s">
        <v>3152</v>
      </c>
    </row>
    <row r="2496" spans="1:1" x14ac:dyDescent="0.25">
      <c r="A2496" t="s">
        <v>3153</v>
      </c>
    </row>
    <row r="2497" spans="1:1" x14ac:dyDescent="0.25">
      <c r="A2497" t="s">
        <v>76</v>
      </c>
    </row>
    <row r="2498" spans="1:1" x14ac:dyDescent="0.25">
      <c r="A2498" t="s">
        <v>339</v>
      </c>
    </row>
    <row r="2499" spans="1:1" x14ac:dyDescent="0.25">
      <c r="A2499" t="s">
        <v>44</v>
      </c>
    </row>
    <row r="2500" spans="1:1" x14ac:dyDescent="0.25">
      <c r="A2500" t="s">
        <v>66</v>
      </c>
    </row>
    <row r="2501" spans="1:1" x14ac:dyDescent="0.25">
      <c r="A2501" t="s">
        <v>46</v>
      </c>
    </row>
    <row r="2502" spans="1:1" x14ac:dyDescent="0.25">
      <c r="A2502" t="s">
        <v>47</v>
      </c>
    </row>
    <row r="2503" spans="1:1" x14ac:dyDescent="0.25">
      <c r="A2503" t="s">
        <v>735</v>
      </c>
    </row>
    <row r="2504" spans="1:1" x14ac:dyDescent="0.25">
      <c r="A2504" t="s">
        <v>850</v>
      </c>
    </row>
    <row r="2505" spans="1:1" x14ac:dyDescent="0.25">
      <c r="A2505" t="s">
        <v>851</v>
      </c>
    </row>
    <row r="2506" spans="1:1" x14ac:dyDescent="0.25">
      <c r="A2506" t="s">
        <v>852</v>
      </c>
    </row>
    <row r="2508" spans="1:1" x14ac:dyDescent="0.25">
      <c r="A2508" t="s">
        <v>2811</v>
      </c>
    </row>
    <row r="2509" spans="1:1" x14ac:dyDescent="0.25">
      <c r="A2509" t="s">
        <v>2500</v>
      </c>
    </row>
    <row r="2510" spans="1:1" x14ac:dyDescent="0.25">
      <c r="A2510" t="s">
        <v>2702</v>
      </c>
    </row>
    <row r="2511" spans="1:1" x14ac:dyDescent="0.25">
      <c r="A2511" t="s">
        <v>2776</v>
      </c>
    </row>
    <row r="2512" spans="1:1" x14ac:dyDescent="0.25">
      <c r="A2512" t="s">
        <v>3154</v>
      </c>
    </row>
    <row r="2513" spans="1:1" x14ac:dyDescent="0.25">
      <c r="A2513" t="s">
        <v>3155</v>
      </c>
    </row>
    <row r="2514" spans="1:1" x14ac:dyDescent="0.25">
      <c r="A2514" t="s">
        <v>3156</v>
      </c>
    </row>
    <row r="2515" spans="1:1" x14ac:dyDescent="0.25">
      <c r="A2515" t="s">
        <v>112</v>
      </c>
    </row>
    <row r="2516" spans="1:1" x14ac:dyDescent="0.25">
      <c r="A2516" t="s">
        <v>120</v>
      </c>
    </row>
    <row r="2517" spans="1:1" x14ac:dyDescent="0.25">
      <c r="A2517" t="s">
        <v>44</v>
      </c>
    </row>
    <row r="2518" spans="1:1" x14ac:dyDescent="0.25">
      <c r="A2518" t="s">
        <v>66</v>
      </c>
    </row>
    <row r="2519" spans="1:1" x14ac:dyDescent="0.25">
      <c r="A2519" t="s">
        <v>46</v>
      </c>
    </row>
    <row r="2520" spans="1:1" x14ac:dyDescent="0.25">
      <c r="A2520" t="s">
        <v>47</v>
      </c>
    </row>
    <row r="2521" spans="1:1" x14ac:dyDescent="0.25">
      <c r="A2521" t="s">
        <v>735</v>
      </c>
    </row>
    <row r="2522" spans="1:1" x14ac:dyDescent="0.25">
      <c r="A2522" t="s">
        <v>856</v>
      </c>
    </row>
    <row r="2523" spans="1:1" x14ac:dyDescent="0.25">
      <c r="A2523" t="s">
        <v>857</v>
      </c>
    </row>
    <row r="2524" spans="1:1" x14ac:dyDescent="0.25">
      <c r="A2524" t="s">
        <v>69</v>
      </c>
    </row>
    <row r="2526" spans="1:1" x14ac:dyDescent="0.25">
      <c r="A2526" t="s">
        <v>2811</v>
      </c>
    </row>
    <row r="2527" spans="1:1" x14ac:dyDescent="0.25">
      <c r="A2527" t="s">
        <v>2501</v>
      </c>
    </row>
    <row r="2528" spans="1:1" x14ac:dyDescent="0.25">
      <c r="A2528" t="s">
        <v>2702</v>
      </c>
    </row>
    <row r="2529" spans="1:1" x14ac:dyDescent="0.25">
      <c r="A2529" t="s">
        <v>2776</v>
      </c>
    </row>
    <row r="2530" spans="1:1" x14ac:dyDescent="0.25">
      <c r="A2530" t="s">
        <v>3157</v>
      </c>
    </row>
    <row r="2531" spans="1:1" x14ac:dyDescent="0.25">
      <c r="A2531" t="s">
        <v>3158</v>
      </c>
    </row>
    <row r="2532" spans="1:1" x14ac:dyDescent="0.25">
      <c r="A2532" t="s">
        <v>3107</v>
      </c>
    </row>
    <row r="2533" spans="1:1" x14ac:dyDescent="0.25">
      <c r="A2533" t="s">
        <v>221</v>
      </c>
    </row>
    <row r="2534" spans="1:1" x14ac:dyDescent="0.25">
      <c r="A2534" t="s">
        <v>268</v>
      </c>
    </row>
    <row r="2535" spans="1:1" x14ac:dyDescent="0.25">
      <c r="A2535" t="s">
        <v>44</v>
      </c>
    </row>
    <row r="2536" spans="1:1" x14ac:dyDescent="0.25">
      <c r="A2536" t="s">
        <v>222</v>
      </c>
    </row>
    <row r="2537" spans="1:1" x14ac:dyDescent="0.25">
      <c r="A2537" t="s">
        <v>46</v>
      </c>
    </row>
    <row r="2538" spans="1:1" x14ac:dyDescent="0.25">
      <c r="A2538" t="s">
        <v>235</v>
      </c>
    </row>
    <row r="2539" spans="1:1" x14ac:dyDescent="0.25">
      <c r="A2539" t="s">
        <v>735</v>
      </c>
    </row>
    <row r="2540" spans="1:1" x14ac:dyDescent="0.25">
      <c r="A2540" t="s">
        <v>860</v>
      </c>
    </row>
    <row r="2541" spans="1:1" x14ac:dyDescent="0.25">
      <c r="A2541" t="s">
        <v>861</v>
      </c>
    </row>
    <row r="2542" spans="1:1" x14ac:dyDescent="0.25">
      <c r="A2542" t="s">
        <v>69</v>
      </c>
    </row>
    <row r="2544" spans="1:1" x14ac:dyDescent="0.25">
      <c r="A2544" t="s">
        <v>2298</v>
      </c>
    </row>
    <row r="2545" spans="1:1" x14ac:dyDescent="0.25">
      <c r="A2545" t="s">
        <v>2502</v>
      </c>
    </row>
    <row r="2546" spans="1:1" x14ac:dyDescent="0.25">
      <c r="A2546" t="s">
        <v>2702</v>
      </c>
    </row>
    <row r="2547" spans="1:1" x14ac:dyDescent="0.25">
      <c r="A2547" t="s">
        <v>2776</v>
      </c>
    </row>
    <row r="2548" spans="1:1" x14ac:dyDescent="0.25">
      <c r="A2548" t="s">
        <v>3159</v>
      </c>
    </row>
    <row r="2549" spans="1:1" x14ac:dyDescent="0.25">
      <c r="A2549" t="s">
        <v>3160</v>
      </c>
    </row>
    <row r="2550" spans="1:1" x14ac:dyDescent="0.25">
      <c r="A2550" t="s">
        <v>3161</v>
      </c>
    </row>
    <row r="2551" spans="1:1" x14ac:dyDescent="0.25">
      <c r="A2551" t="s">
        <v>84</v>
      </c>
    </row>
    <row r="2552" spans="1:1" x14ac:dyDescent="0.25">
      <c r="A2552" t="s">
        <v>85</v>
      </c>
    </row>
    <row r="2553" spans="1:1" x14ac:dyDescent="0.25">
      <c r="A2553" t="s">
        <v>44</v>
      </c>
    </row>
    <row r="2554" spans="1:1" x14ac:dyDescent="0.25">
      <c r="A2554" t="s">
        <v>66</v>
      </c>
    </row>
    <row r="2555" spans="1:1" x14ac:dyDescent="0.25">
      <c r="A2555" t="s">
        <v>113</v>
      </c>
    </row>
    <row r="2556" spans="1:1" x14ac:dyDescent="0.25">
      <c r="A2556" t="s">
        <v>47</v>
      </c>
    </row>
    <row r="2557" spans="1:1" x14ac:dyDescent="0.25">
      <c r="A2557" t="s">
        <v>735</v>
      </c>
    </row>
    <row r="2558" spans="1:1" x14ac:dyDescent="0.25">
      <c r="A2558" t="s">
        <v>865</v>
      </c>
    </row>
    <row r="2559" spans="1:1" x14ac:dyDescent="0.25">
      <c r="A2559" t="s">
        <v>866</v>
      </c>
    </row>
    <row r="2560" spans="1:1" x14ac:dyDescent="0.25">
      <c r="A2560" t="s">
        <v>867</v>
      </c>
    </row>
    <row r="2562" spans="1:1" x14ac:dyDescent="0.25">
      <c r="A2562" t="s">
        <v>2299</v>
      </c>
    </row>
    <row r="2563" spans="1:1" x14ac:dyDescent="0.25">
      <c r="A2563" t="s">
        <v>2503</v>
      </c>
    </row>
    <row r="2564" spans="1:1" x14ac:dyDescent="0.25">
      <c r="A2564" t="s">
        <v>2702</v>
      </c>
    </row>
    <row r="2565" spans="1:1" x14ac:dyDescent="0.25">
      <c r="A2565" t="s">
        <v>2776</v>
      </c>
    </row>
    <row r="2566" spans="1:1" x14ac:dyDescent="0.25">
      <c r="A2566" t="s">
        <v>3162</v>
      </c>
    </row>
    <row r="2567" spans="1:1" x14ac:dyDescent="0.25">
      <c r="A2567" t="s">
        <v>3163</v>
      </c>
    </row>
    <row r="2568" spans="1:1" x14ac:dyDescent="0.25">
      <c r="A2568" t="s">
        <v>2823</v>
      </c>
    </row>
    <row r="2569" spans="1:1" x14ac:dyDescent="0.25">
      <c r="A2569" t="s">
        <v>55</v>
      </c>
    </row>
    <row r="2570" spans="1:1" x14ac:dyDescent="0.25">
      <c r="A2570" t="s">
        <v>56</v>
      </c>
    </row>
    <row r="2571" spans="1:1" x14ac:dyDescent="0.25">
      <c r="A2571" t="s">
        <v>44</v>
      </c>
    </row>
    <row r="2572" spans="1:1" x14ac:dyDescent="0.25">
      <c r="A2572" t="s">
        <v>57</v>
      </c>
    </row>
    <row r="2573" spans="1:1" x14ac:dyDescent="0.25">
      <c r="A2573" t="s">
        <v>86</v>
      </c>
    </row>
    <row r="2574" spans="1:1" x14ac:dyDescent="0.25">
      <c r="A2574" t="s">
        <v>47</v>
      </c>
    </row>
    <row r="2575" spans="1:1" x14ac:dyDescent="0.25">
      <c r="A2575" t="s">
        <v>735</v>
      </c>
    </row>
    <row r="2576" spans="1:1" x14ac:dyDescent="0.25">
      <c r="A2576" t="s">
        <v>870</v>
      </c>
    </row>
    <row r="2577" spans="1:1" x14ac:dyDescent="0.25">
      <c r="A2577" t="s">
        <v>871</v>
      </c>
    </row>
    <row r="2578" spans="1:1" x14ac:dyDescent="0.25">
      <c r="A2578" t="s">
        <v>872</v>
      </c>
    </row>
    <row r="2580" spans="1:1" x14ac:dyDescent="0.25">
      <c r="A2580" t="s">
        <v>2300</v>
      </c>
    </row>
    <row r="2581" spans="1:1" x14ac:dyDescent="0.25">
      <c r="A2581" t="s">
        <v>2504</v>
      </c>
    </row>
    <row r="2582" spans="1:1" x14ac:dyDescent="0.25">
      <c r="A2582" t="s">
        <v>2702</v>
      </c>
    </row>
    <row r="2583" spans="1:1" x14ac:dyDescent="0.25">
      <c r="A2583" t="s">
        <v>2776</v>
      </c>
    </row>
    <row r="2584" spans="1:1" x14ac:dyDescent="0.25">
      <c r="A2584" t="s">
        <v>3164</v>
      </c>
    </row>
    <row r="2585" spans="1:1" x14ac:dyDescent="0.25">
      <c r="A2585" t="s">
        <v>3165</v>
      </c>
    </row>
    <row r="2586" spans="1:1" x14ac:dyDescent="0.25">
      <c r="A2586" t="s">
        <v>2823</v>
      </c>
    </row>
    <row r="2587" spans="1:1" x14ac:dyDescent="0.25">
      <c r="A2587" t="s">
        <v>279</v>
      </c>
    </row>
    <row r="2588" spans="1:1" x14ac:dyDescent="0.25">
      <c r="A2588" t="s">
        <v>280</v>
      </c>
    </row>
    <row r="2589" spans="1:1" x14ac:dyDescent="0.25">
      <c r="A2589" t="s">
        <v>44</v>
      </c>
    </row>
    <row r="2590" spans="1:1" x14ac:dyDescent="0.25">
      <c r="A2590" t="s">
        <v>384</v>
      </c>
    </row>
    <row r="2591" spans="1:1" x14ac:dyDescent="0.25">
      <c r="A2591" t="s">
        <v>167</v>
      </c>
    </row>
    <row r="2592" spans="1:1" x14ac:dyDescent="0.25">
      <c r="A2592" t="s">
        <v>47</v>
      </c>
    </row>
    <row r="2593" spans="1:1" x14ac:dyDescent="0.25">
      <c r="A2593" t="s">
        <v>735</v>
      </c>
    </row>
    <row r="2594" spans="1:1" x14ac:dyDescent="0.25">
      <c r="A2594" t="s">
        <v>875</v>
      </c>
    </row>
    <row r="2595" spans="1:1" x14ac:dyDescent="0.25">
      <c r="A2595" t="s">
        <v>876</v>
      </c>
    </row>
    <row r="2596" spans="1:1" x14ac:dyDescent="0.25">
      <c r="A2596" t="s">
        <v>69</v>
      </c>
    </row>
    <row r="2598" spans="1:1" x14ac:dyDescent="0.25">
      <c r="A2598" t="s">
        <v>2301</v>
      </c>
    </row>
    <row r="2599" spans="1:1" x14ac:dyDescent="0.25">
      <c r="A2599" t="s">
        <v>2490</v>
      </c>
    </row>
    <row r="2600" spans="1:1" x14ac:dyDescent="0.25">
      <c r="A2600" t="s">
        <v>2702</v>
      </c>
    </row>
    <row r="2601" spans="1:1" x14ac:dyDescent="0.25">
      <c r="A2601" t="s">
        <v>2776</v>
      </c>
    </row>
    <row r="2602" spans="1:1" x14ac:dyDescent="0.25">
      <c r="A2602" t="s">
        <v>3166</v>
      </c>
    </row>
    <row r="2603" spans="1:1" x14ac:dyDescent="0.25">
      <c r="A2603" t="s">
        <v>3167</v>
      </c>
    </row>
    <row r="2604" spans="1:1" x14ac:dyDescent="0.25">
      <c r="A2604" t="s">
        <v>3121</v>
      </c>
    </row>
    <row r="2605" spans="1:1" x14ac:dyDescent="0.25">
      <c r="A2605" t="s">
        <v>55</v>
      </c>
    </row>
    <row r="2606" spans="1:1" x14ac:dyDescent="0.25">
      <c r="A2606" t="s">
        <v>56</v>
      </c>
    </row>
    <row r="2607" spans="1:1" x14ac:dyDescent="0.25">
      <c r="A2607" t="s">
        <v>44</v>
      </c>
    </row>
    <row r="2608" spans="1:1" x14ac:dyDescent="0.25">
      <c r="A2608" t="s">
        <v>57</v>
      </c>
    </row>
    <row r="2609" spans="1:1" x14ac:dyDescent="0.25">
      <c r="A2609" t="s">
        <v>77</v>
      </c>
    </row>
    <row r="2610" spans="1:1" x14ac:dyDescent="0.25">
      <c r="A2610" t="s">
        <v>235</v>
      </c>
    </row>
    <row r="2611" spans="1:1" x14ac:dyDescent="0.25">
      <c r="A2611" t="s">
        <v>735</v>
      </c>
    </row>
    <row r="2612" spans="1:1" x14ac:dyDescent="0.25">
      <c r="A2612" t="s">
        <v>879</v>
      </c>
    </row>
    <row r="2613" spans="1:1" x14ac:dyDescent="0.25">
      <c r="A2613" t="s">
        <v>880</v>
      </c>
    </row>
    <row r="2614" spans="1:1" x14ac:dyDescent="0.25">
      <c r="A2614" t="s">
        <v>881</v>
      </c>
    </row>
    <row r="2616" spans="1:1" x14ac:dyDescent="0.25">
      <c r="A2616" t="s">
        <v>2811</v>
      </c>
    </row>
    <row r="2617" spans="1:1" x14ac:dyDescent="0.25">
      <c r="A2617" t="s">
        <v>2505</v>
      </c>
    </row>
    <row r="2618" spans="1:1" x14ac:dyDescent="0.25">
      <c r="A2618" t="s">
        <v>2703</v>
      </c>
    </row>
    <row r="2619" spans="1:1" x14ac:dyDescent="0.25">
      <c r="A2619" t="s">
        <v>2776</v>
      </c>
    </row>
    <row r="2620" spans="1:1" x14ac:dyDescent="0.25">
      <c r="A2620" t="s">
        <v>3168</v>
      </c>
    </row>
    <row r="2621" spans="1:1" x14ac:dyDescent="0.25">
      <c r="A2621" t="s">
        <v>3169</v>
      </c>
    </row>
    <row r="2622" spans="1:1" x14ac:dyDescent="0.25">
      <c r="A2622" t="s">
        <v>2875</v>
      </c>
    </row>
    <row r="2623" spans="1:1" x14ac:dyDescent="0.25">
      <c r="A2623" t="s">
        <v>221</v>
      </c>
    </row>
    <row r="2624" spans="1:1" x14ac:dyDescent="0.25">
      <c r="A2624" t="s">
        <v>73</v>
      </c>
    </row>
    <row r="2625" spans="1:1" x14ac:dyDescent="0.25">
      <c r="A2625" t="s">
        <v>44</v>
      </c>
    </row>
    <row r="2626" spans="1:1" x14ac:dyDescent="0.25">
      <c r="A2626" t="s">
        <v>222</v>
      </c>
    </row>
    <row r="2627" spans="1:1" x14ac:dyDescent="0.25">
      <c r="A2627" t="s">
        <v>113</v>
      </c>
    </row>
    <row r="2628" spans="1:1" x14ac:dyDescent="0.25">
      <c r="A2628" t="s">
        <v>235</v>
      </c>
    </row>
    <row r="2629" spans="1:1" x14ac:dyDescent="0.25">
      <c r="A2629" t="s">
        <v>735</v>
      </c>
    </row>
    <row r="2630" spans="1:1" x14ac:dyDescent="0.25">
      <c r="A2630" t="s">
        <v>884</v>
      </c>
    </row>
    <row r="2631" spans="1:1" x14ac:dyDescent="0.25">
      <c r="A2631" t="s">
        <v>885</v>
      </c>
    </row>
    <row r="2632" spans="1:1" x14ac:dyDescent="0.25">
      <c r="A2632" t="s">
        <v>886</v>
      </c>
    </row>
    <row r="2634" spans="1:1" x14ac:dyDescent="0.25">
      <c r="A2634" t="s">
        <v>2811</v>
      </c>
    </row>
    <row r="2635" spans="1:1" x14ac:dyDescent="0.25">
      <c r="A2635" t="s">
        <v>2495</v>
      </c>
    </row>
    <row r="2636" spans="1:1" x14ac:dyDescent="0.25">
      <c r="A2636" t="s">
        <v>2703</v>
      </c>
    </row>
    <row r="2637" spans="1:1" x14ac:dyDescent="0.25">
      <c r="A2637" t="s">
        <v>2776</v>
      </c>
    </row>
    <row r="2638" spans="1:1" x14ac:dyDescent="0.25">
      <c r="A2638" t="s">
        <v>3170</v>
      </c>
    </row>
    <row r="2639" spans="1:1" x14ac:dyDescent="0.25">
      <c r="A2639" t="s">
        <v>3171</v>
      </c>
    </row>
    <row r="2640" spans="1:1" x14ac:dyDescent="0.25">
      <c r="A2640" t="s">
        <v>2975</v>
      </c>
    </row>
    <row r="2641" spans="1:1" x14ac:dyDescent="0.25">
      <c r="A2641" t="s">
        <v>84</v>
      </c>
    </row>
    <row r="2642" spans="1:1" x14ac:dyDescent="0.25">
      <c r="A2642" t="s">
        <v>85</v>
      </c>
    </row>
    <row r="2643" spans="1:1" x14ac:dyDescent="0.25">
      <c r="A2643" t="s">
        <v>44</v>
      </c>
    </row>
    <row r="2644" spans="1:1" x14ac:dyDescent="0.25">
      <c r="A2644" t="s">
        <v>66</v>
      </c>
    </row>
    <row r="2645" spans="1:1" x14ac:dyDescent="0.25">
      <c r="A2645" t="s">
        <v>46</v>
      </c>
    </row>
    <row r="2646" spans="1:1" x14ac:dyDescent="0.25">
      <c r="A2646" t="s">
        <v>47</v>
      </c>
    </row>
    <row r="2647" spans="1:1" x14ac:dyDescent="0.25">
      <c r="A2647" t="s">
        <v>2710</v>
      </c>
    </row>
    <row r="2648" spans="1:1" x14ac:dyDescent="0.25">
      <c r="A2648" t="s">
        <v>890</v>
      </c>
    </row>
    <row r="2649" spans="1:1" x14ac:dyDescent="0.25">
      <c r="A2649" t="s">
        <v>891</v>
      </c>
    </row>
    <row r="2650" spans="1:1" x14ac:dyDescent="0.25">
      <c r="A2650" t="s">
        <v>892</v>
      </c>
    </row>
    <row r="2652" spans="1:1" x14ac:dyDescent="0.25">
      <c r="A2652" t="s">
        <v>2811</v>
      </c>
    </row>
    <row r="2653" spans="1:1" x14ac:dyDescent="0.25">
      <c r="A2653" t="s">
        <v>2506</v>
      </c>
    </row>
    <row r="2654" spans="1:1" x14ac:dyDescent="0.25">
      <c r="A2654" t="s">
        <v>2689</v>
      </c>
    </row>
    <row r="2655" spans="1:1" x14ac:dyDescent="0.25">
      <c r="A2655" t="s">
        <v>2773</v>
      </c>
    </row>
    <row r="2656" spans="1:1" x14ac:dyDescent="0.25">
      <c r="A2656" t="s">
        <v>3172</v>
      </c>
    </row>
    <row r="2657" spans="1:1" x14ac:dyDescent="0.25">
      <c r="A2657" t="s">
        <v>3173</v>
      </c>
    </row>
    <row r="2658" spans="1:1" x14ac:dyDescent="0.25">
      <c r="A2658" t="s">
        <v>2926</v>
      </c>
    </row>
    <row r="2659" spans="1:1" x14ac:dyDescent="0.25">
      <c r="A2659" t="s">
        <v>221</v>
      </c>
    </row>
    <row r="2660" spans="1:1" x14ac:dyDescent="0.25">
      <c r="A2660" t="s">
        <v>73</v>
      </c>
    </row>
    <row r="2661" spans="1:1" x14ac:dyDescent="0.25">
      <c r="A2661" t="s">
        <v>44</v>
      </c>
    </row>
    <row r="2662" spans="1:1" x14ac:dyDescent="0.25">
      <c r="A2662" t="s">
        <v>222</v>
      </c>
    </row>
    <row r="2663" spans="1:1" x14ac:dyDescent="0.25">
      <c r="A2663" t="s">
        <v>167</v>
      </c>
    </row>
    <row r="2664" spans="1:1" x14ac:dyDescent="0.25">
      <c r="A2664" t="s">
        <v>47</v>
      </c>
    </row>
    <row r="2665" spans="1:1" x14ac:dyDescent="0.25">
      <c r="A2665" t="s">
        <v>3174</v>
      </c>
    </row>
    <row r="2666" spans="1:1" x14ac:dyDescent="0.25">
      <c r="A2666" t="s">
        <v>896</v>
      </c>
    </row>
    <row r="2667" spans="1:1" x14ac:dyDescent="0.25">
      <c r="A2667" t="s">
        <v>897</v>
      </c>
    </row>
    <row r="2668" spans="1:1" x14ac:dyDescent="0.25">
      <c r="A2668" t="s">
        <v>898</v>
      </c>
    </row>
    <row r="2670" spans="1:1" x14ac:dyDescent="0.25">
      <c r="A2670" t="s">
        <v>2811</v>
      </c>
    </row>
    <row r="2671" spans="1:1" x14ac:dyDescent="0.25">
      <c r="A2671" t="s">
        <v>2507</v>
      </c>
    </row>
    <row r="2672" spans="1:1" x14ac:dyDescent="0.25">
      <c r="A2672" t="s">
        <v>2689</v>
      </c>
    </row>
    <row r="2673" spans="1:1" x14ac:dyDescent="0.25">
      <c r="A2673" t="s">
        <v>2773</v>
      </c>
    </row>
    <row r="2674" spans="1:1" x14ac:dyDescent="0.25">
      <c r="A2674" t="s">
        <v>3175</v>
      </c>
    </row>
    <row r="2675" spans="1:1" x14ac:dyDescent="0.25">
      <c r="A2675" t="s">
        <v>3176</v>
      </c>
    </row>
    <row r="2676" spans="1:1" x14ac:dyDescent="0.25">
      <c r="A2676" t="s">
        <v>3177</v>
      </c>
    </row>
    <row r="2677" spans="1:1" x14ac:dyDescent="0.25">
      <c r="A2677" t="s">
        <v>221</v>
      </c>
    </row>
    <row r="2678" spans="1:1" x14ac:dyDescent="0.25">
      <c r="A2678" t="s">
        <v>73</v>
      </c>
    </row>
    <row r="2679" spans="1:1" x14ac:dyDescent="0.25">
      <c r="A2679" t="s">
        <v>44</v>
      </c>
    </row>
    <row r="2680" spans="1:1" x14ac:dyDescent="0.25">
      <c r="A2680" t="s">
        <v>66</v>
      </c>
    </row>
    <row r="2681" spans="1:1" x14ac:dyDescent="0.25">
      <c r="A2681" t="s">
        <v>77</v>
      </c>
    </row>
    <row r="2682" spans="1:1" x14ac:dyDescent="0.25">
      <c r="A2682" t="s">
        <v>47</v>
      </c>
    </row>
    <row r="2683" spans="1:1" x14ac:dyDescent="0.25">
      <c r="A2683" t="s">
        <v>3178</v>
      </c>
    </row>
    <row r="2684" spans="1:1" x14ac:dyDescent="0.25">
      <c r="A2684" t="s">
        <v>903</v>
      </c>
    </row>
    <row r="2685" spans="1:1" x14ac:dyDescent="0.25">
      <c r="A2685" t="s">
        <v>904</v>
      </c>
    </row>
    <row r="2686" spans="1:1" x14ac:dyDescent="0.25">
      <c r="A2686" t="s">
        <v>905</v>
      </c>
    </row>
    <row r="2688" spans="1:1" x14ac:dyDescent="0.25">
      <c r="A2688" t="s">
        <v>2811</v>
      </c>
    </row>
    <row r="2689" spans="1:1" x14ac:dyDescent="0.25">
      <c r="A2689" t="s">
        <v>2508</v>
      </c>
    </row>
    <row r="2690" spans="1:1" x14ac:dyDescent="0.25">
      <c r="A2690" t="s">
        <v>2689</v>
      </c>
    </row>
    <row r="2691" spans="1:1" x14ac:dyDescent="0.25">
      <c r="A2691" t="s">
        <v>2773</v>
      </c>
    </row>
    <row r="2692" spans="1:1" x14ac:dyDescent="0.25">
      <c r="A2692" t="s">
        <v>3179</v>
      </c>
    </row>
    <row r="2693" spans="1:1" x14ac:dyDescent="0.25">
      <c r="A2693" t="s">
        <v>3180</v>
      </c>
    </row>
    <row r="2694" spans="1:1" x14ac:dyDescent="0.25">
      <c r="A2694" t="s">
        <v>3181</v>
      </c>
    </row>
    <row r="2695" spans="1:1" x14ac:dyDescent="0.25">
      <c r="A2695" t="s">
        <v>55</v>
      </c>
    </row>
    <row r="2696" spans="1:1" x14ac:dyDescent="0.25">
      <c r="A2696" t="s">
        <v>56</v>
      </c>
    </row>
    <row r="2697" spans="1:1" x14ac:dyDescent="0.25">
      <c r="A2697" t="s">
        <v>44</v>
      </c>
    </row>
    <row r="2698" spans="1:1" x14ac:dyDescent="0.25">
      <c r="A2698" t="s">
        <v>57</v>
      </c>
    </row>
    <row r="2699" spans="1:1" x14ac:dyDescent="0.25">
      <c r="A2699" t="s">
        <v>77</v>
      </c>
    </row>
    <row r="2700" spans="1:1" x14ac:dyDescent="0.25">
      <c r="A2700" t="s">
        <v>235</v>
      </c>
    </row>
    <row r="2701" spans="1:1" x14ac:dyDescent="0.25">
      <c r="A2701" t="s">
        <v>909</v>
      </c>
    </row>
    <row r="2702" spans="1:1" x14ac:dyDescent="0.25">
      <c r="A2702" t="s">
        <v>910</v>
      </c>
    </row>
    <row r="2703" spans="1:1" x14ac:dyDescent="0.25">
      <c r="A2703" t="s">
        <v>911</v>
      </c>
    </row>
    <row r="2704" spans="1:1" x14ac:dyDescent="0.25">
      <c r="A2704" t="s">
        <v>912</v>
      </c>
    </row>
    <row r="2706" spans="1:1" x14ac:dyDescent="0.25">
      <c r="A2706" t="s">
        <v>2811</v>
      </c>
    </row>
    <row r="2707" spans="1:1" x14ac:dyDescent="0.25">
      <c r="A2707" t="s">
        <v>2509</v>
      </c>
    </row>
    <row r="2708" spans="1:1" x14ac:dyDescent="0.25">
      <c r="A2708" t="s">
        <v>2701</v>
      </c>
    </row>
    <row r="2709" spans="1:1" x14ac:dyDescent="0.25">
      <c r="A2709" t="s">
        <v>2776</v>
      </c>
    </row>
    <row r="2710" spans="1:1" x14ac:dyDescent="0.25">
      <c r="A2710" t="s">
        <v>3182</v>
      </c>
    </row>
    <row r="2711" spans="1:1" x14ac:dyDescent="0.25">
      <c r="A2711" t="s">
        <v>3183</v>
      </c>
    </row>
    <row r="2712" spans="1:1" x14ac:dyDescent="0.25">
      <c r="A2712" t="s">
        <v>2798</v>
      </c>
    </row>
    <row r="2713" spans="1:1" x14ac:dyDescent="0.25">
      <c r="A2713" t="s">
        <v>55</v>
      </c>
    </row>
    <row r="2714" spans="1:1" x14ac:dyDescent="0.25">
      <c r="A2714" t="s">
        <v>56</v>
      </c>
    </row>
    <row r="2715" spans="1:1" x14ac:dyDescent="0.25">
      <c r="A2715" t="s">
        <v>44</v>
      </c>
    </row>
    <row r="2716" spans="1:1" x14ac:dyDescent="0.25">
      <c r="A2716" t="s">
        <v>57</v>
      </c>
    </row>
    <row r="2717" spans="1:1" x14ac:dyDescent="0.25">
      <c r="A2717" t="s">
        <v>46</v>
      </c>
    </row>
    <row r="2718" spans="1:1" x14ac:dyDescent="0.25">
      <c r="A2718" t="s">
        <v>47</v>
      </c>
    </row>
    <row r="2719" spans="1:1" x14ac:dyDescent="0.25">
      <c r="A2719" t="s">
        <v>3072</v>
      </c>
    </row>
    <row r="2720" spans="1:1" x14ac:dyDescent="0.25">
      <c r="A2720" t="s">
        <v>915</v>
      </c>
    </row>
    <row r="2721" spans="1:1" x14ac:dyDescent="0.25">
      <c r="A2721" t="s">
        <v>916</v>
      </c>
    </row>
    <row r="2722" spans="1:1" x14ac:dyDescent="0.25">
      <c r="A2722" t="s">
        <v>69</v>
      </c>
    </row>
    <row r="2724" spans="1:1" x14ac:dyDescent="0.25">
      <c r="A2724" t="s">
        <v>2302</v>
      </c>
    </row>
    <row r="2725" spans="1:1" x14ac:dyDescent="0.25">
      <c r="A2725" t="s">
        <v>2510</v>
      </c>
    </row>
    <row r="2726" spans="1:1" x14ac:dyDescent="0.25">
      <c r="A2726" t="s">
        <v>2711</v>
      </c>
    </row>
    <row r="2727" spans="1:1" x14ac:dyDescent="0.25">
      <c r="A2727" t="s">
        <v>2780</v>
      </c>
    </row>
    <row r="2728" spans="1:1" x14ac:dyDescent="0.25">
      <c r="A2728" t="s">
        <v>3184</v>
      </c>
    </row>
    <row r="2729" spans="1:1" x14ac:dyDescent="0.25">
      <c r="A2729" t="s">
        <v>3185</v>
      </c>
    </row>
    <row r="2730" spans="1:1" x14ac:dyDescent="0.25">
      <c r="A2730" t="s">
        <v>2835</v>
      </c>
    </row>
    <row r="2731" spans="1:1" x14ac:dyDescent="0.25">
      <c r="A2731" t="s">
        <v>55</v>
      </c>
    </row>
    <row r="2732" spans="1:1" x14ac:dyDescent="0.25">
      <c r="A2732" t="s">
        <v>56</v>
      </c>
    </row>
    <row r="2733" spans="1:1" x14ac:dyDescent="0.25">
      <c r="A2733" t="s">
        <v>44</v>
      </c>
    </row>
    <row r="2734" spans="1:1" x14ac:dyDescent="0.25">
      <c r="A2734" t="s">
        <v>57</v>
      </c>
    </row>
    <row r="2735" spans="1:1" x14ac:dyDescent="0.25">
      <c r="A2735" t="s">
        <v>77</v>
      </c>
    </row>
    <row r="2736" spans="1:1" x14ac:dyDescent="0.25">
      <c r="A2736" t="s">
        <v>47</v>
      </c>
    </row>
    <row r="2737" spans="1:1" x14ac:dyDescent="0.25">
      <c r="A2737" t="s">
        <v>919</v>
      </c>
    </row>
    <row r="2738" spans="1:1" x14ac:dyDescent="0.25">
      <c r="A2738" t="s">
        <v>920</v>
      </c>
    </row>
    <row r="2739" spans="1:1" x14ac:dyDescent="0.25">
      <c r="A2739" t="s">
        <v>921</v>
      </c>
    </row>
    <row r="2740" spans="1:1" x14ac:dyDescent="0.25">
      <c r="A2740" t="s">
        <v>922</v>
      </c>
    </row>
    <row r="2742" spans="1:1" x14ac:dyDescent="0.25">
      <c r="A2742" t="s">
        <v>2303</v>
      </c>
    </row>
    <row r="2743" spans="1:1" x14ac:dyDescent="0.25">
      <c r="A2743" t="s">
        <v>2511</v>
      </c>
    </row>
    <row r="2744" spans="1:1" x14ac:dyDescent="0.25">
      <c r="A2744" t="s">
        <v>2712</v>
      </c>
    </row>
    <row r="2745" spans="1:1" x14ac:dyDescent="0.25">
      <c r="A2745" t="s">
        <v>2781</v>
      </c>
    </row>
    <row r="2746" spans="1:1" x14ac:dyDescent="0.25">
      <c r="A2746" t="s">
        <v>3186</v>
      </c>
    </row>
    <row r="2747" spans="1:1" x14ac:dyDescent="0.25">
      <c r="A2747" t="s">
        <v>3187</v>
      </c>
    </row>
    <row r="2748" spans="1:1" x14ac:dyDescent="0.25">
      <c r="A2748" t="s">
        <v>3188</v>
      </c>
    </row>
    <row r="2749" spans="1:1" x14ac:dyDescent="0.25">
      <c r="A2749" t="s">
        <v>112</v>
      </c>
    </row>
    <row r="2750" spans="1:1" x14ac:dyDescent="0.25">
      <c r="A2750" t="s">
        <v>120</v>
      </c>
    </row>
    <row r="2751" spans="1:1" x14ac:dyDescent="0.25">
      <c r="A2751" t="s">
        <v>44</v>
      </c>
    </row>
    <row r="2752" spans="1:1" x14ac:dyDescent="0.25">
      <c r="A2752" t="s">
        <v>66</v>
      </c>
    </row>
    <row r="2753" spans="1:1" x14ac:dyDescent="0.25">
      <c r="A2753" t="s">
        <v>77</v>
      </c>
    </row>
    <row r="2754" spans="1:1" x14ac:dyDescent="0.25">
      <c r="A2754" t="s">
        <v>47</v>
      </c>
    </row>
    <row r="2755" spans="1:1" x14ac:dyDescent="0.25">
      <c r="A2755" t="s">
        <v>3189</v>
      </c>
    </row>
    <row r="2756" spans="1:1" x14ac:dyDescent="0.25">
      <c r="A2756" t="s">
        <v>927</v>
      </c>
    </row>
    <row r="2757" spans="1:1" x14ac:dyDescent="0.25">
      <c r="A2757" t="s">
        <v>928</v>
      </c>
    </row>
    <row r="2758" spans="1:1" x14ac:dyDescent="0.25">
      <c r="A2758" t="s">
        <v>69</v>
      </c>
    </row>
    <row r="2760" spans="1:1" x14ac:dyDescent="0.25">
      <c r="A2760" t="s">
        <v>3190</v>
      </c>
    </row>
    <row r="2761" spans="1:1" x14ac:dyDescent="0.25">
      <c r="A2761" t="s">
        <v>2512</v>
      </c>
    </row>
    <row r="2762" spans="1:1" x14ac:dyDescent="0.25">
      <c r="A2762" t="s">
        <v>2713</v>
      </c>
    </row>
    <row r="2763" spans="1:1" x14ac:dyDescent="0.25">
      <c r="A2763" t="s">
        <v>2777</v>
      </c>
    </row>
    <row r="2764" spans="1:1" x14ac:dyDescent="0.25">
      <c r="A2764" t="s">
        <v>3191</v>
      </c>
    </row>
    <row r="2765" spans="1:1" x14ac:dyDescent="0.25">
      <c r="A2765" t="s">
        <v>3192</v>
      </c>
    </row>
    <row r="2766" spans="1:1" x14ac:dyDescent="0.25">
      <c r="A2766" t="s">
        <v>3193</v>
      </c>
    </row>
    <row r="2767" spans="1:1" x14ac:dyDescent="0.25">
      <c r="A2767" t="s">
        <v>55</v>
      </c>
    </row>
    <row r="2768" spans="1:1" x14ac:dyDescent="0.25">
      <c r="A2768" t="s">
        <v>56</v>
      </c>
    </row>
    <row r="2769" spans="1:1" x14ac:dyDescent="0.25">
      <c r="A2769" t="s">
        <v>44</v>
      </c>
    </row>
    <row r="2770" spans="1:1" x14ac:dyDescent="0.25">
      <c r="A2770" t="s">
        <v>57</v>
      </c>
    </row>
    <row r="2771" spans="1:1" x14ac:dyDescent="0.25">
      <c r="A2771" t="s">
        <v>77</v>
      </c>
    </row>
    <row r="2772" spans="1:1" x14ac:dyDescent="0.25">
      <c r="A2772" t="s">
        <v>47</v>
      </c>
    </row>
    <row r="2773" spans="1:1" x14ac:dyDescent="0.25">
      <c r="A2773" t="s">
        <v>2714</v>
      </c>
    </row>
    <row r="2774" spans="1:1" x14ac:dyDescent="0.25">
      <c r="A2774" t="s">
        <v>934</v>
      </c>
    </row>
    <row r="2775" spans="1:1" x14ac:dyDescent="0.25">
      <c r="A2775" t="s">
        <v>935</v>
      </c>
    </row>
    <row r="2776" spans="1:1" x14ac:dyDescent="0.25">
      <c r="A2776" t="s">
        <v>936</v>
      </c>
    </row>
    <row r="2778" spans="1:1" x14ac:dyDescent="0.25">
      <c r="A2778" t="s">
        <v>2811</v>
      </c>
    </row>
    <row r="2779" spans="1:1" x14ac:dyDescent="0.25">
      <c r="A2779" t="s">
        <v>2513</v>
      </c>
    </row>
    <row r="2780" spans="1:1" x14ac:dyDescent="0.25">
      <c r="A2780" t="s">
        <v>2715</v>
      </c>
    </row>
    <row r="2781" spans="1:1" x14ac:dyDescent="0.25">
      <c r="A2781" t="s">
        <v>2780</v>
      </c>
    </row>
    <row r="2782" spans="1:1" x14ac:dyDescent="0.25">
      <c r="A2782" t="s">
        <v>3194</v>
      </c>
    </row>
    <row r="2783" spans="1:1" x14ac:dyDescent="0.25">
      <c r="A2783" t="s">
        <v>3195</v>
      </c>
    </row>
    <row r="2784" spans="1:1" x14ac:dyDescent="0.25">
      <c r="A2784" t="s">
        <v>3196</v>
      </c>
    </row>
    <row r="2785" spans="1:1" x14ac:dyDescent="0.25">
      <c r="A2785" t="s">
        <v>55</v>
      </c>
    </row>
    <row r="2786" spans="1:1" x14ac:dyDescent="0.25">
      <c r="A2786" t="s">
        <v>56</v>
      </c>
    </row>
    <row r="2787" spans="1:1" x14ac:dyDescent="0.25">
      <c r="A2787" t="s">
        <v>44</v>
      </c>
    </row>
    <row r="2788" spans="1:1" x14ac:dyDescent="0.25">
      <c r="A2788" t="s">
        <v>222</v>
      </c>
    </row>
    <row r="2789" spans="1:1" x14ac:dyDescent="0.25">
      <c r="A2789" t="s">
        <v>86</v>
      </c>
    </row>
    <row r="2790" spans="1:1" x14ac:dyDescent="0.25">
      <c r="A2790" t="s">
        <v>47</v>
      </c>
    </row>
    <row r="2791" spans="1:1" x14ac:dyDescent="0.25">
      <c r="A2791" t="s">
        <v>940</v>
      </c>
    </row>
    <row r="2792" spans="1:1" x14ac:dyDescent="0.25">
      <c r="A2792" t="s">
        <v>941</v>
      </c>
    </row>
    <row r="2793" spans="1:1" x14ac:dyDescent="0.25">
      <c r="A2793" t="s">
        <v>942</v>
      </c>
    </row>
    <row r="2794" spans="1:1" x14ac:dyDescent="0.25">
      <c r="A2794" t="s">
        <v>943</v>
      </c>
    </row>
    <row r="2796" spans="1:1" x14ac:dyDescent="0.25">
      <c r="A2796" t="s">
        <v>2304</v>
      </c>
    </row>
    <row r="2797" spans="1:1" x14ac:dyDescent="0.25">
      <c r="A2797" t="s">
        <v>2513</v>
      </c>
    </row>
    <row r="2798" spans="1:1" x14ac:dyDescent="0.25">
      <c r="A2798" t="s">
        <v>2715</v>
      </c>
    </row>
    <row r="2799" spans="1:1" x14ac:dyDescent="0.25">
      <c r="A2799" t="s">
        <v>2780</v>
      </c>
    </row>
    <row r="2800" spans="1:1" x14ac:dyDescent="0.25">
      <c r="A2800" t="s">
        <v>3197</v>
      </c>
    </row>
    <row r="2801" spans="1:1" x14ac:dyDescent="0.25">
      <c r="A2801" t="s">
        <v>3198</v>
      </c>
    </row>
    <row r="2802" spans="1:1" x14ac:dyDescent="0.25">
      <c r="A2802" t="s">
        <v>3199</v>
      </c>
    </row>
    <row r="2803" spans="1:1" x14ac:dyDescent="0.25">
      <c r="A2803" t="s">
        <v>55</v>
      </c>
    </row>
    <row r="2804" spans="1:1" x14ac:dyDescent="0.25">
      <c r="A2804" t="s">
        <v>56</v>
      </c>
    </row>
    <row r="2805" spans="1:1" x14ac:dyDescent="0.25">
      <c r="A2805" t="s">
        <v>44</v>
      </c>
    </row>
    <row r="2806" spans="1:1" x14ac:dyDescent="0.25">
      <c r="A2806" t="s">
        <v>222</v>
      </c>
    </row>
    <row r="2807" spans="1:1" x14ac:dyDescent="0.25">
      <c r="A2807" t="s">
        <v>77</v>
      </c>
    </row>
    <row r="2808" spans="1:1" x14ac:dyDescent="0.25">
      <c r="A2808" t="s">
        <v>47</v>
      </c>
    </row>
    <row r="2809" spans="1:1" x14ac:dyDescent="0.25">
      <c r="A2809" t="s">
        <v>947</v>
      </c>
    </row>
    <row r="2810" spans="1:1" x14ac:dyDescent="0.25">
      <c r="A2810" t="s">
        <v>948</v>
      </c>
    </row>
    <row r="2811" spans="1:1" x14ac:dyDescent="0.25">
      <c r="A2811" t="s">
        <v>949</v>
      </c>
    </row>
    <row r="2812" spans="1:1" x14ac:dyDescent="0.25">
      <c r="A2812" t="s">
        <v>69</v>
      </c>
    </row>
    <row r="2814" spans="1:1" x14ac:dyDescent="0.25">
      <c r="A2814" t="s">
        <v>2305</v>
      </c>
    </row>
    <row r="2815" spans="1:1" x14ac:dyDescent="0.25">
      <c r="A2815" t="s">
        <v>2514</v>
      </c>
    </row>
    <row r="2816" spans="1:1" x14ac:dyDescent="0.25">
      <c r="A2816" t="s">
        <v>2716</v>
      </c>
    </row>
    <row r="2817" spans="1:1" x14ac:dyDescent="0.25">
      <c r="A2817" t="s">
        <v>2780</v>
      </c>
    </row>
    <row r="2818" spans="1:1" x14ac:dyDescent="0.25">
      <c r="A2818" t="s">
        <v>3200</v>
      </c>
    </row>
    <row r="2819" spans="1:1" x14ac:dyDescent="0.25">
      <c r="A2819" t="s">
        <v>3201</v>
      </c>
    </row>
    <row r="2820" spans="1:1" x14ac:dyDescent="0.25">
      <c r="A2820" t="s">
        <v>3202</v>
      </c>
    </row>
    <row r="2821" spans="1:1" x14ac:dyDescent="0.25">
      <c r="A2821" t="s">
        <v>221</v>
      </c>
    </row>
    <row r="2822" spans="1:1" x14ac:dyDescent="0.25">
      <c r="A2822" t="s">
        <v>56</v>
      </c>
    </row>
    <row r="2823" spans="1:1" x14ac:dyDescent="0.25">
      <c r="A2823" t="s">
        <v>44</v>
      </c>
    </row>
    <row r="2824" spans="1:1" x14ac:dyDescent="0.25">
      <c r="A2824" t="s">
        <v>222</v>
      </c>
    </row>
    <row r="2825" spans="1:1" x14ac:dyDescent="0.25">
      <c r="A2825" t="s">
        <v>46</v>
      </c>
    </row>
    <row r="2826" spans="1:1" x14ac:dyDescent="0.25">
      <c r="A2826" t="s">
        <v>47</v>
      </c>
    </row>
    <row r="2827" spans="1:1" x14ac:dyDescent="0.25">
      <c r="A2827" t="s">
        <v>940</v>
      </c>
    </row>
    <row r="2828" spans="1:1" x14ac:dyDescent="0.25">
      <c r="A2828" t="s">
        <v>3203</v>
      </c>
    </row>
    <row r="2829" spans="1:1" x14ac:dyDescent="0.25">
      <c r="A2829" t="s">
        <v>954</v>
      </c>
    </row>
    <row r="2830" spans="1:1" x14ac:dyDescent="0.25">
      <c r="A2830" t="s">
        <v>69</v>
      </c>
    </row>
    <row r="2832" spans="1:1" x14ac:dyDescent="0.25">
      <c r="A2832" t="s">
        <v>2306</v>
      </c>
    </row>
    <row r="2833" spans="1:1" x14ac:dyDescent="0.25">
      <c r="A2833" t="s">
        <v>2515</v>
      </c>
    </row>
    <row r="2834" spans="1:1" x14ac:dyDescent="0.25">
      <c r="A2834" t="s">
        <v>2716</v>
      </c>
    </row>
    <row r="2835" spans="1:1" x14ac:dyDescent="0.25">
      <c r="A2835" t="s">
        <v>2780</v>
      </c>
    </row>
    <row r="2836" spans="1:1" x14ac:dyDescent="0.25">
      <c r="A2836" t="s">
        <v>3204</v>
      </c>
    </row>
    <row r="2837" spans="1:1" x14ac:dyDescent="0.25">
      <c r="A2837" t="s">
        <v>3205</v>
      </c>
    </row>
    <row r="2838" spans="1:1" x14ac:dyDescent="0.25">
      <c r="A2838" t="s">
        <v>3206</v>
      </c>
    </row>
    <row r="2839" spans="1:1" x14ac:dyDescent="0.25">
      <c r="A2839" t="s">
        <v>55</v>
      </c>
    </row>
    <row r="2840" spans="1:1" x14ac:dyDescent="0.25">
      <c r="A2840" t="s">
        <v>73</v>
      </c>
    </row>
    <row r="2841" spans="1:1" x14ac:dyDescent="0.25">
      <c r="A2841" t="s">
        <v>44</v>
      </c>
    </row>
    <row r="2842" spans="1:1" x14ac:dyDescent="0.25">
      <c r="A2842" t="s">
        <v>57</v>
      </c>
    </row>
    <row r="2843" spans="1:1" x14ac:dyDescent="0.25">
      <c r="A2843" t="s">
        <v>167</v>
      </c>
    </row>
    <row r="2844" spans="1:1" x14ac:dyDescent="0.25">
      <c r="A2844" t="s">
        <v>47</v>
      </c>
    </row>
    <row r="2845" spans="1:1" x14ac:dyDescent="0.25">
      <c r="A2845" t="s">
        <v>2717</v>
      </c>
    </row>
    <row r="2846" spans="1:1" x14ac:dyDescent="0.25">
      <c r="A2846" t="s">
        <v>959</v>
      </c>
    </row>
    <row r="2847" spans="1:1" x14ac:dyDescent="0.25">
      <c r="A2847" t="s">
        <v>960</v>
      </c>
    </row>
    <row r="2848" spans="1:1" x14ac:dyDescent="0.25">
      <c r="A2848" t="s">
        <v>69</v>
      </c>
    </row>
    <row r="2850" spans="1:1" x14ac:dyDescent="0.25">
      <c r="A2850" t="s">
        <v>2811</v>
      </c>
    </row>
    <row r="2851" spans="1:1" x14ac:dyDescent="0.25">
      <c r="A2851" t="s">
        <v>2516</v>
      </c>
    </row>
    <row r="2852" spans="1:1" x14ac:dyDescent="0.25">
      <c r="A2852" t="s">
        <v>2715</v>
      </c>
    </row>
    <row r="2853" spans="1:1" x14ac:dyDescent="0.25">
      <c r="A2853" t="s">
        <v>2780</v>
      </c>
    </row>
    <row r="2854" spans="1:1" x14ac:dyDescent="0.25">
      <c r="A2854" t="s">
        <v>3207</v>
      </c>
    </row>
    <row r="2855" spans="1:1" x14ac:dyDescent="0.25">
      <c r="A2855" t="s">
        <v>3208</v>
      </c>
    </row>
    <row r="2856" spans="1:1" x14ac:dyDescent="0.25">
      <c r="A2856" t="s">
        <v>3209</v>
      </c>
    </row>
    <row r="2857" spans="1:1" x14ac:dyDescent="0.25">
      <c r="A2857" t="s">
        <v>84</v>
      </c>
    </row>
    <row r="2858" spans="1:1" x14ac:dyDescent="0.25">
      <c r="A2858" t="s">
        <v>85</v>
      </c>
    </row>
    <row r="2859" spans="1:1" x14ac:dyDescent="0.25">
      <c r="A2859" t="s">
        <v>44</v>
      </c>
    </row>
    <row r="2860" spans="1:1" x14ac:dyDescent="0.25">
      <c r="A2860" t="s">
        <v>66</v>
      </c>
    </row>
    <row r="2861" spans="1:1" x14ac:dyDescent="0.25">
      <c r="A2861" t="s">
        <v>167</v>
      </c>
    </row>
    <row r="2862" spans="1:1" x14ac:dyDescent="0.25">
      <c r="A2862" t="s">
        <v>47</v>
      </c>
    </row>
    <row r="2863" spans="1:1" x14ac:dyDescent="0.25">
      <c r="A2863" t="s">
        <v>940</v>
      </c>
    </row>
    <row r="2864" spans="1:1" x14ac:dyDescent="0.25">
      <c r="A2864" t="s">
        <v>964</v>
      </c>
    </row>
    <row r="2865" spans="1:1" x14ac:dyDescent="0.25">
      <c r="A2865" t="s">
        <v>965</v>
      </c>
    </row>
    <row r="2866" spans="1:1" x14ac:dyDescent="0.25">
      <c r="A2866" t="s">
        <v>69</v>
      </c>
    </row>
    <row r="2868" spans="1:1" x14ac:dyDescent="0.25">
      <c r="A2868" t="s">
        <v>2811</v>
      </c>
    </row>
    <row r="2869" spans="1:1" x14ac:dyDescent="0.25">
      <c r="A2869" t="s">
        <v>2517</v>
      </c>
    </row>
    <row r="2870" spans="1:1" x14ac:dyDescent="0.25">
      <c r="A2870" t="s">
        <v>2716</v>
      </c>
    </row>
    <row r="2871" spans="1:1" x14ac:dyDescent="0.25">
      <c r="A2871" t="s">
        <v>2780</v>
      </c>
    </row>
    <row r="2872" spans="1:1" x14ac:dyDescent="0.25">
      <c r="A2872" t="s">
        <v>3210</v>
      </c>
    </row>
    <row r="2873" spans="1:1" x14ac:dyDescent="0.25">
      <c r="A2873" t="s">
        <v>3211</v>
      </c>
    </row>
    <row r="2874" spans="1:1" x14ac:dyDescent="0.25">
      <c r="A2874" t="s">
        <v>3212</v>
      </c>
    </row>
    <row r="2875" spans="1:1" x14ac:dyDescent="0.25">
      <c r="A2875" t="s">
        <v>112</v>
      </c>
    </row>
    <row r="2876" spans="1:1" x14ac:dyDescent="0.25">
      <c r="A2876" t="s">
        <v>120</v>
      </c>
    </row>
    <row r="2877" spans="1:1" x14ac:dyDescent="0.25">
      <c r="A2877" t="s">
        <v>44</v>
      </c>
    </row>
    <row r="2878" spans="1:1" x14ac:dyDescent="0.25">
      <c r="A2878" t="s">
        <v>66</v>
      </c>
    </row>
    <row r="2879" spans="1:1" x14ac:dyDescent="0.25">
      <c r="A2879" t="s">
        <v>77</v>
      </c>
    </row>
    <row r="2880" spans="1:1" x14ac:dyDescent="0.25">
      <c r="A2880" t="s">
        <v>47</v>
      </c>
    </row>
    <row r="2881" spans="1:1" x14ac:dyDescent="0.25">
      <c r="A2881" t="s">
        <v>2717</v>
      </c>
    </row>
    <row r="2882" spans="1:1" x14ac:dyDescent="0.25">
      <c r="A2882" t="s">
        <v>969</v>
      </c>
    </row>
    <row r="2883" spans="1:1" x14ac:dyDescent="0.25">
      <c r="A2883" t="s">
        <v>970</v>
      </c>
    </row>
    <row r="2884" spans="1:1" x14ac:dyDescent="0.25">
      <c r="A2884" t="s">
        <v>69</v>
      </c>
    </row>
    <row r="2886" spans="1:1" x14ac:dyDescent="0.25">
      <c r="A2886" t="s">
        <v>2307</v>
      </c>
    </row>
    <row r="2887" spans="1:1" x14ac:dyDescent="0.25">
      <c r="A2887" t="s">
        <v>2518</v>
      </c>
    </row>
    <row r="2888" spans="1:1" x14ac:dyDescent="0.25">
      <c r="A2888" t="s">
        <v>2716</v>
      </c>
    </row>
    <row r="2889" spans="1:1" x14ac:dyDescent="0.25">
      <c r="A2889" t="s">
        <v>2780</v>
      </c>
    </row>
    <row r="2890" spans="1:1" x14ac:dyDescent="0.25">
      <c r="A2890" t="s">
        <v>3213</v>
      </c>
    </row>
    <row r="2891" spans="1:1" x14ac:dyDescent="0.25">
      <c r="A2891" t="s">
        <v>3214</v>
      </c>
    </row>
    <row r="2892" spans="1:1" x14ac:dyDescent="0.25">
      <c r="A2892" t="s">
        <v>3215</v>
      </c>
    </row>
    <row r="2893" spans="1:1" x14ac:dyDescent="0.25">
      <c r="A2893" t="s">
        <v>221</v>
      </c>
    </row>
    <row r="2894" spans="1:1" x14ac:dyDescent="0.25">
      <c r="A2894" t="s">
        <v>73</v>
      </c>
    </row>
    <row r="2895" spans="1:1" x14ac:dyDescent="0.25">
      <c r="A2895" t="s">
        <v>44</v>
      </c>
    </row>
    <row r="2896" spans="1:1" x14ac:dyDescent="0.25">
      <c r="A2896" t="s">
        <v>222</v>
      </c>
    </row>
    <row r="2897" spans="1:1" x14ac:dyDescent="0.25">
      <c r="A2897" t="s">
        <v>167</v>
      </c>
    </row>
    <row r="2898" spans="1:1" x14ac:dyDescent="0.25">
      <c r="A2898" t="s">
        <v>47</v>
      </c>
    </row>
    <row r="2899" spans="1:1" x14ac:dyDescent="0.25">
      <c r="A2899" t="s">
        <v>2718</v>
      </c>
    </row>
    <row r="2900" spans="1:1" x14ac:dyDescent="0.25">
      <c r="A2900" t="s">
        <v>3216</v>
      </c>
    </row>
    <row r="2901" spans="1:1" x14ac:dyDescent="0.25">
      <c r="A2901" t="s">
        <v>976</v>
      </c>
    </row>
    <row r="2902" spans="1:1" x14ac:dyDescent="0.25">
      <c r="A2902" t="s">
        <v>977</v>
      </c>
    </row>
    <row r="2904" spans="1:1" x14ac:dyDescent="0.25">
      <c r="A2904" t="s">
        <v>2308</v>
      </c>
    </row>
    <row r="2905" spans="1:1" x14ac:dyDescent="0.25">
      <c r="A2905" t="s">
        <v>2519</v>
      </c>
    </row>
    <row r="2906" spans="1:1" x14ac:dyDescent="0.25">
      <c r="A2906" t="s">
        <v>2716</v>
      </c>
    </row>
    <row r="2907" spans="1:1" x14ac:dyDescent="0.25">
      <c r="A2907" t="s">
        <v>2780</v>
      </c>
    </row>
    <row r="2908" spans="1:1" x14ac:dyDescent="0.25">
      <c r="A2908" t="s">
        <v>3217</v>
      </c>
    </row>
    <row r="2909" spans="1:1" x14ac:dyDescent="0.25">
      <c r="A2909" t="s">
        <v>3218</v>
      </c>
    </row>
    <row r="2910" spans="1:1" x14ac:dyDescent="0.25">
      <c r="A2910" t="s">
        <v>3219</v>
      </c>
    </row>
    <row r="2911" spans="1:1" x14ac:dyDescent="0.25">
      <c r="A2911" t="s">
        <v>112</v>
      </c>
    </row>
    <row r="2912" spans="1:1" x14ac:dyDescent="0.25">
      <c r="A2912" t="s">
        <v>120</v>
      </c>
    </row>
    <row r="2913" spans="1:1" x14ac:dyDescent="0.25">
      <c r="A2913" t="s">
        <v>44</v>
      </c>
    </row>
    <row r="2914" spans="1:1" x14ac:dyDescent="0.25">
      <c r="A2914" t="s">
        <v>66</v>
      </c>
    </row>
    <row r="2915" spans="1:1" x14ac:dyDescent="0.25">
      <c r="A2915" t="s">
        <v>46</v>
      </c>
    </row>
    <row r="2916" spans="1:1" x14ac:dyDescent="0.25">
      <c r="A2916" t="s">
        <v>47</v>
      </c>
    </row>
    <row r="2917" spans="1:1" x14ac:dyDescent="0.25">
      <c r="A2917" t="s">
        <v>940</v>
      </c>
    </row>
    <row r="2918" spans="1:1" x14ac:dyDescent="0.25">
      <c r="A2918" t="s">
        <v>981</v>
      </c>
    </row>
    <row r="2919" spans="1:1" x14ac:dyDescent="0.25">
      <c r="A2919" t="s">
        <v>982</v>
      </c>
    </row>
    <row r="2920" spans="1:1" x14ac:dyDescent="0.25">
      <c r="A2920" t="s">
        <v>983</v>
      </c>
    </row>
    <row r="2922" spans="1:1" x14ac:dyDescent="0.25">
      <c r="A2922" t="s">
        <v>2811</v>
      </c>
    </row>
    <row r="2923" spans="1:1" x14ac:dyDescent="0.25">
      <c r="A2923" t="s">
        <v>2520</v>
      </c>
    </row>
    <row r="2924" spans="1:1" x14ac:dyDescent="0.25">
      <c r="A2924" t="s">
        <v>2715</v>
      </c>
    </row>
    <row r="2925" spans="1:1" x14ac:dyDescent="0.25">
      <c r="A2925" t="s">
        <v>2780</v>
      </c>
    </row>
    <row r="2926" spans="1:1" x14ac:dyDescent="0.25">
      <c r="A2926" t="s">
        <v>3220</v>
      </c>
    </row>
    <row r="2927" spans="1:1" x14ac:dyDescent="0.25">
      <c r="A2927" t="s">
        <v>3221</v>
      </c>
    </row>
    <row r="2928" spans="1:1" x14ac:dyDescent="0.25">
      <c r="A2928" t="s">
        <v>3222</v>
      </c>
    </row>
    <row r="2929" spans="1:1" x14ac:dyDescent="0.25">
      <c r="A2929" t="s">
        <v>55</v>
      </c>
    </row>
    <row r="2930" spans="1:1" x14ac:dyDescent="0.25">
      <c r="A2930" t="s">
        <v>56</v>
      </c>
    </row>
    <row r="2931" spans="1:1" x14ac:dyDescent="0.25">
      <c r="A2931" t="s">
        <v>44</v>
      </c>
    </row>
    <row r="2932" spans="1:1" x14ac:dyDescent="0.25">
      <c r="A2932" t="s">
        <v>57</v>
      </c>
    </row>
    <row r="2933" spans="1:1" x14ac:dyDescent="0.25">
      <c r="A2933" t="s">
        <v>46</v>
      </c>
    </row>
    <row r="2934" spans="1:1" x14ac:dyDescent="0.25">
      <c r="A2934" t="s">
        <v>235</v>
      </c>
    </row>
    <row r="2935" spans="1:1" x14ac:dyDescent="0.25">
      <c r="A2935" t="s">
        <v>987</v>
      </c>
    </row>
    <row r="2936" spans="1:1" x14ac:dyDescent="0.25">
      <c r="A2936" t="s">
        <v>988</v>
      </c>
    </row>
    <row r="2937" spans="1:1" x14ac:dyDescent="0.25">
      <c r="A2937" t="s">
        <v>989</v>
      </c>
    </row>
    <row r="2938" spans="1:1" x14ac:dyDescent="0.25">
      <c r="A2938" t="s">
        <v>990</v>
      </c>
    </row>
    <row r="2940" spans="1:1" x14ac:dyDescent="0.25">
      <c r="A2940" t="s">
        <v>2811</v>
      </c>
    </row>
    <row r="2941" spans="1:1" x14ac:dyDescent="0.25">
      <c r="A2941" t="s">
        <v>2521</v>
      </c>
    </row>
    <row r="2942" spans="1:1" x14ac:dyDescent="0.25">
      <c r="A2942" t="s">
        <v>2715</v>
      </c>
    </row>
    <row r="2943" spans="1:1" x14ac:dyDescent="0.25">
      <c r="A2943" t="s">
        <v>2780</v>
      </c>
    </row>
    <row r="2944" spans="1:1" x14ac:dyDescent="0.25">
      <c r="A2944" t="s">
        <v>3223</v>
      </c>
    </row>
    <row r="2945" spans="1:1" x14ac:dyDescent="0.25">
      <c r="A2945" t="s">
        <v>3224</v>
      </c>
    </row>
    <row r="2946" spans="1:1" x14ac:dyDescent="0.25">
      <c r="A2946" t="s">
        <v>3225</v>
      </c>
    </row>
    <row r="2947" spans="1:1" x14ac:dyDescent="0.25">
      <c r="A2947" t="s">
        <v>55</v>
      </c>
    </row>
    <row r="2948" spans="1:1" x14ac:dyDescent="0.25">
      <c r="A2948" t="s">
        <v>56</v>
      </c>
    </row>
    <row r="2949" spans="1:1" x14ac:dyDescent="0.25">
      <c r="A2949" t="s">
        <v>44</v>
      </c>
    </row>
    <row r="2950" spans="1:1" x14ac:dyDescent="0.25">
      <c r="A2950" t="s">
        <v>57</v>
      </c>
    </row>
    <row r="2951" spans="1:1" x14ac:dyDescent="0.25">
      <c r="A2951" t="s">
        <v>77</v>
      </c>
    </row>
    <row r="2952" spans="1:1" x14ac:dyDescent="0.25">
      <c r="A2952" t="s">
        <v>47</v>
      </c>
    </row>
    <row r="2953" spans="1:1" x14ac:dyDescent="0.25">
      <c r="A2953" t="s">
        <v>3226</v>
      </c>
    </row>
    <row r="2954" spans="1:1" x14ac:dyDescent="0.25">
      <c r="A2954" t="s">
        <v>995</v>
      </c>
    </row>
    <row r="2955" spans="1:1" x14ac:dyDescent="0.25">
      <c r="A2955" t="s">
        <v>996</v>
      </c>
    </row>
    <row r="2956" spans="1:1" x14ac:dyDescent="0.25">
      <c r="A2956" t="s">
        <v>997</v>
      </c>
    </row>
    <row r="2958" spans="1:1" x14ac:dyDescent="0.25">
      <c r="A2958" t="s">
        <v>2811</v>
      </c>
    </row>
    <row r="2959" spans="1:1" x14ac:dyDescent="0.25">
      <c r="A2959" t="s">
        <v>2521</v>
      </c>
    </row>
    <row r="2960" spans="1:1" x14ac:dyDescent="0.25">
      <c r="A2960" t="s">
        <v>2715</v>
      </c>
    </row>
    <row r="2961" spans="1:1" x14ac:dyDescent="0.25">
      <c r="A2961" t="s">
        <v>2780</v>
      </c>
    </row>
    <row r="2962" spans="1:1" x14ac:dyDescent="0.25">
      <c r="A2962" t="s">
        <v>3227</v>
      </c>
    </row>
    <row r="2963" spans="1:1" x14ac:dyDescent="0.25">
      <c r="A2963" t="s">
        <v>3228</v>
      </c>
    </row>
    <row r="2964" spans="1:1" x14ac:dyDescent="0.25">
      <c r="A2964" t="s">
        <v>3209</v>
      </c>
    </row>
    <row r="2965" spans="1:1" x14ac:dyDescent="0.25">
      <c r="A2965" t="s">
        <v>55</v>
      </c>
    </row>
    <row r="2966" spans="1:1" x14ac:dyDescent="0.25">
      <c r="A2966" t="s">
        <v>56</v>
      </c>
    </row>
    <row r="2967" spans="1:1" x14ac:dyDescent="0.25">
      <c r="A2967" t="s">
        <v>44</v>
      </c>
    </row>
    <row r="2968" spans="1:1" x14ac:dyDescent="0.25">
      <c r="A2968" t="s">
        <v>57</v>
      </c>
    </row>
    <row r="2969" spans="1:1" x14ac:dyDescent="0.25">
      <c r="A2969" t="s">
        <v>77</v>
      </c>
    </row>
    <row r="2970" spans="1:1" x14ac:dyDescent="0.25">
      <c r="A2970" t="s">
        <v>47</v>
      </c>
    </row>
    <row r="2971" spans="1:1" x14ac:dyDescent="0.25">
      <c r="A2971" t="s">
        <v>1000</v>
      </c>
    </row>
    <row r="2972" spans="1:1" x14ac:dyDescent="0.25">
      <c r="A2972" t="s">
        <v>1001</v>
      </c>
    </row>
    <row r="2973" spans="1:1" x14ac:dyDescent="0.25">
      <c r="A2973" t="s">
        <v>1002</v>
      </c>
    </row>
    <row r="2974" spans="1:1" x14ac:dyDescent="0.25">
      <c r="A2974" t="s">
        <v>1003</v>
      </c>
    </row>
    <row r="2976" spans="1:1" x14ac:dyDescent="0.25">
      <c r="A2976" t="s">
        <v>2811</v>
      </c>
    </row>
    <row r="2977" spans="1:1" x14ac:dyDescent="0.25">
      <c r="A2977" t="s">
        <v>2522</v>
      </c>
    </row>
    <row r="2978" spans="1:1" x14ac:dyDescent="0.25">
      <c r="A2978" t="s">
        <v>2715</v>
      </c>
    </row>
    <row r="2979" spans="1:1" x14ac:dyDescent="0.25">
      <c r="A2979" t="s">
        <v>2780</v>
      </c>
    </row>
    <row r="2980" spans="1:1" x14ac:dyDescent="0.25">
      <c r="A2980" t="s">
        <v>3229</v>
      </c>
    </row>
    <row r="2981" spans="1:1" x14ac:dyDescent="0.25">
      <c r="A2981" t="s">
        <v>3230</v>
      </c>
    </row>
    <row r="2982" spans="1:1" x14ac:dyDescent="0.25">
      <c r="A2982" t="s">
        <v>3188</v>
      </c>
    </row>
    <row r="2983" spans="1:1" x14ac:dyDescent="0.25">
      <c r="A2983" t="s">
        <v>55</v>
      </c>
    </row>
    <row r="2984" spans="1:1" x14ac:dyDescent="0.25">
      <c r="A2984" t="s">
        <v>56</v>
      </c>
    </row>
    <row r="2985" spans="1:1" x14ac:dyDescent="0.25">
      <c r="A2985" t="s">
        <v>44</v>
      </c>
    </row>
    <row r="2986" spans="1:1" x14ac:dyDescent="0.25">
      <c r="A2986" t="s">
        <v>57</v>
      </c>
    </row>
    <row r="2987" spans="1:1" x14ac:dyDescent="0.25">
      <c r="A2987" t="s">
        <v>77</v>
      </c>
    </row>
    <row r="2988" spans="1:1" x14ac:dyDescent="0.25">
      <c r="A2988" t="s">
        <v>47</v>
      </c>
    </row>
    <row r="2989" spans="1:1" x14ac:dyDescent="0.25">
      <c r="A2989" t="s">
        <v>3231</v>
      </c>
    </row>
    <row r="2990" spans="1:1" x14ac:dyDescent="0.25">
      <c r="A2990" t="s">
        <v>1007</v>
      </c>
    </row>
    <row r="2991" spans="1:1" x14ac:dyDescent="0.25">
      <c r="A2991" t="s">
        <v>1008</v>
      </c>
    </row>
    <row r="2992" spans="1:1" x14ac:dyDescent="0.25">
      <c r="A2992" t="s">
        <v>1009</v>
      </c>
    </row>
    <row r="2994" spans="1:1" x14ac:dyDescent="0.25">
      <c r="A2994" t="s">
        <v>2811</v>
      </c>
    </row>
    <row r="2995" spans="1:1" x14ac:dyDescent="0.25">
      <c r="A2995" t="s">
        <v>2523</v>
      </c>
    </row>
    <row r="2996" spans="1:1" x14ac:dyDescent="0.25">
      <c r="A2996" t="s">
        <v>2719</v>
      </c>
    </row>
    <row r="2997" spans="1:1" x14ac:dyDescent="0.25">
      <c r="A2997" t="s">
        <v>2782</v>
      </c>
    </row>
    <row r="2998" spans="1:1" x14ac:dyDescent="0.25">
      <c r="A2998" t="s">
        <v>3232</v>
      </c>
    </row>
    <row r="2999" spans="1:1" x14ac:dyDescent="0.25">
      <c r="A2999" t="s">
        <v>3233</v>
      </c>
    </row>
    <row r="3000" spans="1:1" x14ac:dyDescent="0.25">
      <c r="A3000" t="s">
        <v>3234</v>
      </c>
    </row>
    <row r="3001" spans="1:1" x14ac:dyDescent="0.25">
      <c r="A3001" t="s">
        <v>84</v>
      </c>
    </row>
    <row r="3002" spans="1:1" x14ac:dyDescent="0.25">
      <c r="A3002" t="s">
        <v>85</v>
      </c>
    </row>
    <row r="3003" spans="1:1" x14ac:dyDescent="0.25">
      <c r="A3003" t="s">
        <v>44</v>
      </c>
    </row>
    <row r="3004" spans="1:1" x14ac:dyDescent="0.25">
      <c r="A3004" t="s">
        <v>66</v>
      </c>
    </row>
    <row r="3005" spans="1:1" x14ac:dyDescent="0.25">
      <c r="A3005" t="s">
        <v>46</v>
      </c>
    </row>
    <row r="3006" spans="1:1" x14ac:dyDescent="0.25">
      <c r="A3006" t="s">
        <v>47</v>
      </c>
    </row>
    <row r="3007" spans="1:1" x14ac:dyDescent="0.25">
      <c r="A3007" t="s">
        <v>3235</v>
      </c>
    </row>
    <row r="3008" spans="1:1" x14ac:dyDescent="0.25">
      <c r="A3008" t="s">
        <v>1014</v>
      </c>
    </row>
    <row r="3009" spans="1:1" x14ac:dyDescent="0.25">
      <c r="A3009" t="s">
        <v>1015</v>
      </c>
    </row>
    <row r="3010" spans="1:1" x14ac:dyDescent="0.25">
      <c r="A3010" t="s">
        <v>1016</v>
      </c>
    </row>
    <row r="3012" spans="1:1" x14ac:dyDescent="0.25">
      <c r="A3012" t="s">
        <v>2811</v>
      </c>
    </row>
    <row r="3013" spans="1:1" x14ac:dyDescent="0.25">
      <c r="A3013" t="s">
        <v>2524</v>
      </c>
    </row>
    <row r="3014" spans="1:1" x14ac:dyDescent="0.25">
      <c r="A3014" t="s">
        <v>2719</v>
      </c>
    </row>
    <row r="3015" spans="1:1" x14ac:dyDescent="0.25">
      <c r="A3015" t="s">
        <v>2782</v>
      </c>
    </row>
    <row r="3016" spans="1:1" x14ac:dyDescent="0.25">
      <c r="A3016" t="s">
        <v>3236</v>
      </c>
    </row>
    <row r="3017" spans="1:1" x14ac:dyDescent="0.25">
      <c r="A3017" t="s">
        <v>3237</v>
      </c>
    </row>
    <row r="3018" spans="1:1" x14ac:dyDescent="0.25">
      <c r="A3018" t="s">
        <v>3238</v>
      </c>
    </row>
    <row r="3019" spans="1:1" x14ac:dyDescent="0.25">
      <c r="A3019" t="s">
        <v>64</v>
      </c>
    </row>
    <row r="3020" spans="1:1" x14ac:dyDescent="0.25">
      <c r="A3020" t="s">
        <v>339</v>
      </c>
    </row>
    <row r="3021" spans="1:1" x14ac:dyDescent="0.25">
      <c r="A3021" t="s">
        <v>44</v>
      </c>
    </row>
    <row r="3022" spans="1:1" x14ac:dyDescent="0.25">
      <c r="A3022" t="s">
        <v>66</v>
      </c>
    </row>
    <row r="3023" spans="1:1" x14ac:dyDescent="0.25">
      <c r="A3023" t="s">
        <v>167</v>
      </c>
    </row>
    <row r="3024" spans="1:1" x14ac:dyDescent="0.25">
      <c r="A3024" t="s">
        <v>47</v>
      </c>
    </row>
    <row r="3025" spans="1:1" x14ac:dyDescent="0.25">
      <c r="A3025" t="s">
        <v>2720</v>
      </c>
    </row>
    <row r="3026" spans="1:1" x14ac:dyDescent="0.25">
      <c r="A3026" t="s">
        <v>1021</v>
      </c>
    </row>
    <row r="3027" spans="1:1" x14ac:dyDescent="0.25">
      <c r="A3027" t="s">
        <v>1022</v>
      </c>
    </row>
    <row r="3028" spans="1:1" x14ac:dyDescent="0.25">
      <c r="A3028" t="s">
        <v>69</v>
      </c>
    </row>
    <row r="3030" spans="1:1" x14ac:dyDescent="0.25">
      <c r="A3030" t="s">
        <v>2309</v>
      </c>
    </row>
    <row r="3031" spans="1:1" x14ac:dyDescent="0.25">
      <c r="A3031" t="s">
        <v>2525</v>
      </c>
    </row>
    <row r="3032" spans="1:1" x14ac:dyDescent="0.25">
      <c r="A3032" t="s">
        <v>2719</v>
      </c>
    </row>
    <row r="3033" spans="1:1" x14ac:dyDescent="0.25">
      <c r="A3033" t="s">
        <v>2782</v>
      </c>
    </row>
    <row r="3034" spans="1:1" x14ac:dyDescent="0.25">
      <c r="A3034" t="s">
        <v>3239</v>
      </c>
    </row>
    <row r="3035" spans="1:1" x14ac:dyDescent="0.25">
      <c r="A3035" t="s">
        <v>3240</v>
      </c>
    </row>
    <row r="3036" spans="1:1" x14ac:dyDescent="0.25">
      <c r="A3036" t="s">
        <v>3238</v>
      </c>
    </row>
    <row r="3037" spans="1:1" x14ac:dyDescent="0.25">
      <c r="A3037" t="s">
        <v>55</v>
      </c>
    </row>
    <row r="3038" spans="1:1" x14ac:dyDescent="0.25">
      <c r="A3038" t="s">
        <v>56</v>
      </c>
    </row>
    <row r="3039" spans="1:1" x14ac:dyDescent="0.25">
      <c r="A3039" t="s">
        <v>44</v>
      </c>
    </row>
    <row r="3040" spans="1:1" x14ac:dyDescent="0.25">
      <c r="A3040" t="s">
        <v>57</v>
      </c>
    </row>
    <row r="3041" spans="1:1" x14ac:dyDescent="0.25">
      <c r="A3041" t="s">
        <v>77</v>
      </c>
    </row>
    <row r="3042" spans="1:1" x14ac:dyDescent="0.25">
      <c r="A3042" t="s">
        <v>47</v>
      </c>
    </row>
    <row r="3043" spans="1:1" x14ac:dyDescent="0.25">
      <c r="A3043" t="s">
        <v>2720</v>
      </c>
    </row>
    <row r="3044" spans="1:1" x14ac:dyDescent="0.25">
      <c r="A3044" t="s">
        <v>1025</v>
      </c>
    </row>
    <row r="3045" spans="1:1" x14ac:dyDescent="0.25">
      <c r="A3045" t="s">
        <v>1026</v>
      </c>
    </row>
    <row r="3046" spans="1:1" x14ac:dyDescent="0.25">
      <c r="A3046" t="s">
        <v>69</v>
      </c>
    </row>
    <row r="3048" spans="1:1" x14ac:dyDescent="0.25">
      <c r="A3048" t="s">
        <v>2310</v>
      </c>
    </row>
    <row r="3049" spans="1:1" x14ac:dyDescent="0.25">
      <c r="A3049" t="s">
        <v>2526</v>
      </c>
    </row>
    <row r="3050" spans="1:1" x14ac:dyDescent="0.25">
      <c r="A3050" t="s">
        <v>2719</v>
      </c>
    </row>
    <row r="3051" spans="1:1" x14ac:dyDescent="0.25">
      <c r="A3051" t="s">
        <v>2782</v>
      </c>
    </row>
    <row r="3052" spans="1:1" x14ac:dyDescent="0.25">
      <c r="A3052" t="s">
        <v>3241</v>
      </c>
    </row>
    <row r="3053" spans="1:1" x14ac:dyDescent="0.25">
      <c r="A3053" t="s">
        <v>3242</v>
      </c>
    </row>
    <row r="3054" spans="1:1" x14ac:dyDescent="0.25">
      <c r="A3054" t="s">
        <v>2969</v>
      </c>
    </row>
    <row r="3055" spans="1:1" x14ac:dyDescent="0.25">
      <c r="A3055" t="s">
        <v>55</v>
      </c>
    </row>
    <row r="3056" spans="1:1" x14ac:dyDescent="0.25">
      <c r="A3056" t="s">
        <v>56</v>
      </c>
    </row>
    <row r="3057" spans="1:1" x14ac:dyDescent="0.25">
      <c r="A3057" t="s">
        <v>44</v>
      </c>
    </row>
    <row r="3058" spans="1:1" x14ac:dyDescent="0.25">
      <c r="A3058" t="s">
        <v>57</v>
      </c>
    </row>
    <row r="3059" spans="1:1" x14ac:dyDescent="0.25">
      <c r="A3059" t="s">
        <v>77</v>
      </c>
    </row>
    <row r="3060" spans="1:1" x14ac:dyDescent="0.25">
      <c r="A3060" t="s">
        <v>47</v>
      </c>
    </row>
    <row r="3061" spans="1:1" x14ac:dyDescent="0.25">
      <c r="A3061" t="s">
        <v>3243</v>
      </c>
    </row>
    <row r="3062" spans="1:1" x14ac:dyDescent="0.25">
      <c r="A3062" t="s">
        <v>3244</v>
      </c>
    </row>
    <row r="3063" spans="1:1" x14ac:dyDescent="0.25">
      <c r="A3063" t="s">
        <v>1031</v>
      </c>
    </row>
    <row r="3064" spans="1:1" x14ac:dyDescent="0.25">
      <c r="A3064" t="s">
        <v>69</v>
      </c>
    </row>
    <row r="3066" spans="1:1" x14ac:dyDescent="0.25">
      <c r="A3066" t="s">
        <v>2311</v>
      </c>
    </row>
    <row r="3067" spans="1:1" x14ac:dyDescent="0.25">
      <c r="A3067" t="s">
        <v>2527</v>
      </c>
    </row>
    <row r="3068" spans="1:1" x14ac:dyDescent="0.25">
      <c r="A3068" t="s">
        <v>2719</v>
      </c>
    </row>
    <row r="3069" spans="1:1" x14ac:dyDescent="0.25">
      <c r="A3069" t="s">
        <v>2782</v>
      </c>
    </row>
    <row r="3070" spans="1:1" x14ac:dyDescent="0.25">
      <c r="A3070" t="s">
        <v>3245</v>
      </c>
    </row>
    <row r="3071" spans="1:1" x14ac:dyDescent="0.25">
      <c r="A3071" t="s">
        <v>3246</v>
      </c>
    </row>
    <row r="3072" spans="1:1" x14ac:dyDescent="0.25">
      <c r="A3072" t="s">
        <v>3247</v>
      </c>
    </row>
    <row r="3073" spans="1:1" x14ac:dyDescent="0.25">
      <c r="A3073" t="s">
        <v>112</v>
      </c>
    </row>
    <row r="3074" spans="1:1" x14ac:dyDescent="0.25">
      <c r="A3074" t="s">
        <v>120</v>
      </c>
    </row>
    <row r="3075" spans="1:1" x14ac:dyDescent="0.25">
      <c r="A3075" t="s">
        <v>44</v>
      </c>
    </row>
    <row r="3076" spans="1:1" x14ac:dyDescent="0.25">
      <c r="A3076" t="s">
        <v>66</v>
      </c>
    </row>
    <row r="3077" spans="1:1" x14ac:dyDescent="0.25">
      <c r="A3077" t="s">
        <v>77</v>
      </c>
    </row>
    <row r="3078" spans="1:1" x14ac:dyDescent="0.25">
      <c r="A3078" t="s">
        <v>47</v>
      </c>
    </row>
    <row r="3079" spans="1:1" x14ac:dyDescent="0.25">
      <c r="A3079" t="s">
        <v>2720</v>
      </c>
    </row>
    <row r="3080" spans="1:1" x14ac:dyDescent="0.25">
      <c r="A3080" t="s">
        <v>1035</v>
      </c>
    </row>
    <row r="3081" spans="1:1" x14ac:dyDescent="0.25">
      <c r="A3081" t="s">
        <v>1036</v>
      </c>
    </row>
    <row r="3082" spans="1:1" x14ac:dyDescent="0.25">
      <c r="A3082" t="s">
        <v>1037</v>
      </c>
    </row>
    <row r="3084" spans="1:1" x14ac:dyDescent="0.25">
      <c r="A3084" t="s">
        <v>2811</v>
      </c>
    </row>
    <row r="3085" spans="1:1" x14ac:dyDescent="0.25">
      <c r="A3085" t="s">
        <v>2528</v>
      </c>
    </row>
    <row r="3086" spans="1:1" x14ac:dyDescent="0.25">
      <c r="A3086" t="s">
        <v>2715</v>
      </c>
    </row>
    <row r="3087" spans="1:1" x14ac:dyDescent="0.25">
      <c r="A3087" t="s">
        <v>2780</v>
      </c>
    </row>
    <row r="3088" spans="1:1" x14ac:dyDescent="0.25">
      <c r="A3088" t="s">
        <v>3248</v>
      </c>
    </row>
    <row r="3089" spans="1:1" x14ac:dyDescent="0.25">
      <c r="A3089" t="s">
        <v>3249</v>
      </c>
    </row>
    <row r="3090" spans="1:1" x14ac:dyDescent="0.25">
      <c r="A3090" t="s">
        <v>3250</v>
      </c>
    </row>
    <row r="3091" spans="1:1" x14ac:dyDescent="0.25">
      <c r="A3091" t="s">
        <v>55</v>
      </c>
    </row>
    <row r="3092" spans="1:1" x14ac:dyDescent="0.25">
      <c r="A3092" t="s">
        <v>56</v>
      </c>
    </row>
    <row r="3093" spans="1:1" x14ac:dyDescent="0.25">
      <c r="A3093" t="s">
        <v>44</v>
      </c>
    </row>
    <row r="3094" spans="1:1" x14ac:dyDescent="0.25">
      <c r="A3094" t="s">
        <v>57</v>
      </c>
    </row>
    <row r="3095" spans="1:1" x14ac:dyDescent="0.25">
      <c r="A3095" t="s">
        <v>77</v>
      </c>
    </row>
    <row r="3096" spans="1:1" x14ac:dyDescent="0.25">
      <c r="A3096" t="s">
        <v>47</v>
      </c>
    </row>
    <row r="3097" spans="1:1" x14ac:dyDescent="0.25">
      <c r="A3097" t="s">
        <v>1041</v>
      </c>
    </row>
    <row r="3098" spans="1:1" x14ac:dyDescent="0.25">
      <c r="A3098" t="s">
        <v>1042</v>
      </c>
    </row>
    <row r="3099" spans="1:1" x14ac:dyDescent="0.25">
      <c r="A3099" t="s">
        <v>1043</v>
      </c>
    </row>
    <row r="3100" spans="1:1" x14ac:dyDescent="0.25">
      <c r="A3100" t="s">
        <v>69</v>
      </c>
    </row>
    <row r="3102" spans="1:1" x14ac:dyDescent="0.25">
      <c r="A3102" t="s">
        <v>3251</v>
      </c>
    </row>
    <row r="3103" spans="1:1" x14ac:dyDescent="0.25">
      <c r="A3103" t="s">
        <v>2529</v>
      </c>
    </row>
    <row r="3104" spans="1:1" x14ac:dyDescent="0.25">
      <c r="A3104" t="s">
        <v>2716</v>
      </c>
    </row>
    <row r="3105" spans="1:1" x14ac:dyDescent="0.25">
      <c r="A3105" t="s">
        <v>2780</v>
      </c>
    </row>
    <row r="3106" spans="1:1" x14ac:dyDescent="0.25">
      <c r="A3106" t="s">
        <v>3252</v>
      </c>
    </row>
    <row r="3107" spans="1:1" x14ac:dyDescent="0.25">
      <c r="A3107" t="s">
        <v>3253</v>
      </c>
    </row>
    <row r="3108" spans="1:1" x14ac:dyDescent="0.25">
      <c r="A3108" t="s">
        <v>3254</v>
      </c>
    </row>
    <row r="3109" spans="1:1" x14ac:dyDescent="0.25">
      <c r="A3109" t="s">
        <v>55</v>
      </c>
    </row>
    <row r="3110" spans="1:1" x14ac:dyDescent="0.25">
      <c r="A3110" t="s">
        <v>56</v>
      </c>
    </row>
    <row r="3111" spans="1:1" x14ac:dyDescent="0.25">
      <c r="A3111" t="s">
        <v>44</v>
      </c>
    </row>
    <row r="3112" spans="1:1" x14ac:dyDescent="0.25">
      <c r="A3112" t="s">
        <v>57</v>
      </c>
    </row>
    <row r="3113" spans="1:1" x14ac:dyDescent="0.25">
      <c r="A3113" t="s">
        <v>77</v>
      </c>
    </row>
    <row r="3114" spans="1:1" x14ac:dyDescent="0.25">
      <c r="A3114" t="s">
        <v>47</v>
      </c>
    </row>
    <row r="3115" spans="1:1" x14ac:dyDescent="0.25">
      <c r="A3115" t="s">
        <v>2721</v>
      </c>
    </row>
    <row r="3116" spans="1:1" x14ac:dyDescent="0.25">
      <c r="A3116" t="s">
        <v>1048</v>
      </c>
    </row>
    <row r="3117" spans="1:1" x14ac:dyDescent="0.25">
      <c r="A3117" t="s">
        <v>1049</v>
      </c>
    </row>
    <row r="3118" spans="1:1" x14ac:dyDescent="0.25">
      <c r="A3118" t="s">
        <v>69</v>
      </c>
    </row>
    <row r="3120" spans="1:1" x14ac:dyDescent="0.25">
      <c r="A3120" t="s">
        <v>2811</v>
      </c>
    </row>
    <row r="3121" spans="1:1" x14ac:dyDescent="0.25">
      <c r="A3121" t="s">
        <v>3255</v>
      </c>
    </row>
    <row r="3122" spans="1:1" x14ac:dyDescent="0.25">
      <c r="A3122" t="s">
        <v>2716</v>
      </c>
    </row>
    <row r="3123" spans="1:1" x14ac:dyDescent="0.25">
      <c r="A3123" t="s">
        <v>2780</v>
      </c>
    </row>
    <row r="3124" spans="1:1" x14ac:dyDescent="0.25">
      <c r="A3124" t="s">
        <v>3256</v>
      </c>
    </row>
    <row r="3125" spans="1:1" x14ac:dyDescent="0.25">
      <c r="A3125" t="s">
        <v>3257</v>
      </c>
    </row>
    <row r="3126" spans="1:1" x14ac:dyDescent="0.25">
      <c r="A3126" t="s">
        <v>3258</v>
      </c>
    </row>
    <row r="3127" spans="1:1" x14ac:dyDescent="0.25">
      <c r="A3127" t="s">
        <v>112</v>
      </c>
    </row>
    <row r="3128" spans="1:1" x14ac:dyDescent="0.25">
      <c r="A3128" t="s">
        <v>120</v>
      </c>
    </row>
    <row r="3129" spans="1:1" x14ac:dyDescent="0.25">
      <c r="A3129" t="s">
        <v>44</v>
      </c>
    </row>
    <row r="3130" spans="1:1" x14ac:dyDescent="0.25">
      <c r="A3130" t="s">
        <v>66</v>
      </c>
    </row>
    <row r="3131" spans="1:1" x14ac:dyDescent="0.25">
      <c r="A3131" t="s">
        <v>77</v>
      </c>
    </row>
    <row r="3132" spans="1:1" x14ac:dyDescent="0.25">
      <c r="A3132" t="s">
        <v>47</v>
      </c>
    </row>
    <row r="3133" spans="1:1" x14ac:dyDescent="0.25">
      <c r="A3133" t="s">
        <v>1054</v>
      </c>
    </row>
    <row r="3134" spans="1:1" x14ac:dyDescent="0.25">
      <c r="A3134" t="s">
        <v>1055</v>
      </c>
    </row>
    <row r="3135" spans="1:1" x14ac:dyDescent="0.25">
      <c r="A3135" t="s">
        <v>1056</v>
      </c>
    </row>
    <row r="3136" spans="1:1" x14ac:dyDescent="0.25">
      <c r="A3136" t="s">
        <v>69</v>
      </c>
    </row>
    <row r="3138" spans="1:1" x14ac:dyDescent="0.25">
      <c r="A3138" t="s">
        <v>2811</v>
      </c>
    </row>
    <row r="3139" spans="1:1" x14ac:dyDescent="0.25">
      <c r="A3139" t="s">
        <v>2530</v>
      </c>
    </row>
    <row r="3140" spans="1:1" x14ac:dyDescent="0.25">
      <c r="A3140" t="s">
        <v>2716</v>
      </c>
    </row>
    <row r="3141" spans="1:1" x14ac:dyDescent="0.25">
      <c r="A3141" t="s">
        <v>2780</v>
      </c>
    </row>
    <row r="3142" spans="1:1" x14ac:dyDescent="0.25">
      <c r="A3142" t="s">
        <v>3259</v>
      </c>
    </row>
    <row r="3143" spans="1:1" x14ac:dyDescent="0.25">
      <c r="A3143" t="s">
        <v>3260</v>
      </c>
    </row>
    <row r="3144" spans="1:1" x14ac:dyDescent="0.25">
      <c r="A3144" t="s">
        <v>3258</v>
      </c>
    </row>
    <row r="3145" spans="1:1" x14ac:dyDescent="0.25">
      <c r="A3145" t="s">
        <v>55</v>
      </c>
    </row>
    <row r="3146" spans="1:1" x14ac:dyDescent="0.25">
      <c r="A3146" t="s">
        <v>56</v>
      </c>
    </row>
    <row r="3147" spans="1:1" x14ac:dyDescent="0.25">
      <c r="A3147" t="s">
        <v>44</v>
      </c>
    </row>
    <row r="3148" spans="1:1" x14ac:dyDescent="0.25">
      <c r="A3148" t="s">
        <v>57</v>
      </c>
    </row>
    <row r="3149" spans="1:1" x14ac:dyDescent="0.25">
      <c r="A3149" t="s">
        <v>77</v>
      </c>
    </row>
    <row r="3150" spans="1:1" x14ac:dyDescent="0.25">
      <c r="A3150" t="s">
        <v>47</v>
      </c>
    </row>
    <row r="3151" spans="1:1" x14ac:dyDescent="0.25">
      <c r="A3151" t="s">
        <v>1054</v>
      </c>
    </row>
    <row r="3152" spans="1:1" x14ac:dyDescent="0.25">
      <c r="A3152" t="s">
        <v>1059</v>
      </c>
    </row>
    <row r="3153" spans="1:1" x14ac:dyDescent="0.25">
      <c r="A3153" t="s">
        <v>1060</v>
      </c>
    </row>
    <row r="3154" spans="1:1" x14ac:dyDescent="0.25">
      <c r="A3154" t="s">
        <v>69</v>
      </c>
    </row>
    <row r="3156" spans="1:1" x14ac:dyDescent="0.25">
      <c r="A3156" t="s">
        <v>2811</v>
      </c>
    </row>
    <row r="3157" spans="1:1" x14ac:dyDescent="0.25">
      <c r="A3157" t="s">
        <v>2531</v>
      </c>
    </row>
    <row r="3158" spans="1:1" x14ac:dyDescent="0.25">
      <c r="A3158" t="s">
        <v>2716</v>
      </c>
    </row>
    <row r="3159" spans="1:1" x14ac:dyDescent="0.25">
      <c r="A3159" t="s">
        <v>2780</v>
      </c>
    </row>
    <row r="3160" spans="1:1" x14ac:dyDescent="0.25">
      <c r="A3160" t="s">
        <v>3261</v>
      </c>
    </row>
    <row r="3161" spans="1:1" x14ac:dyDescent="0.25">
      <c r="A3161" t="s">
        <v>3262</v>
      </c>
    </row>
    <row r="3162" spans="1:1" x14ac:dyDescent="0.25">
      <c r="A3162" t="s">
        <v>3263</v>
      </c>
    </row>
    <row r="3163" spans="1:1" x14ac:dyDescent="0.25">
      <c r="A3163" t="s">
        <v>55</v>
      </c>
    </row>
    <row r="3164" spans="1:1" x14ac:dyDescent="0.25">
      <c r="A3164" t="s">
        <v>73</v>
      </c>
    </row>
    <row r="3165" spans="1:1" x14ac:dyDescent="0.25">
      <c r="A3165" t="s">
        <v>44</v>
      </c>
    </row>
    <row r="3166" spans="1:1" x14ac:dyDescent="0.25">
      <c r="A3166" t="s">
        <v>57</v>
      </c>
    </row>
    <row r="3167" spans="1:1" x14ac:dyDescent="0.25">
      <c r="A3167" t="s">
        <v>77</v>
      </c>
    </row>
    <row r="3168" spans="1:1" x14ac:dyDescent="0.25">
      <c r="A3168" t="s">
        <v>47</v>
      </c>
    </row>
    <row r="3169" spans="1:1" x14ac:dyDescent="0.25">
      <c r="A3169" t="s">
        <v>1064</v>
      </c>
    </row>
    <row r="3170" spans="1:1" x14ac:dyDescent="0.25">
      <c r="A3170" t="s">
        <v>1065</v>
      </c>
    </row>
    <row r="3171" spans="1:1" x14ac:dyDescent="0.25">
      <c r="A3171" t="s">
        <v>1066</v>
      </c>
    </row>
    <row r="3172" spans="1:1" x14ac:dyDescent="0.25">
      <c r="A3172" t="s">
        <v>69</v>
      </c>
    </row>
    <row r="3174" spans="1:1" x14ac:dyDescent="0.25">
      <c r="A3174" t="s">
        <v>2811</v>
      </c>
    </row>
    <row r="3175" spans="1:1" x14ac:dyDescent="0.25">
      <c r="A3175" t="s">
        <v>2519</v>
      </c>
    </row>
    <row r="3176" spans="1:1" x14ac:dyDescent="0.25">
      <c r="A3176" t="s">
        <v>2716</v>
      </c>
    </row>
    <row r="3177" spans="1:1" x14ac:dyDescent="0.25">
      <c r="A3177" t="s">
        <v>2780</v>
      </c>
    </row>
    <row r="3178" spans="1:1" x14ac:dyDescent="0.25">
      <c r="A3178" t="s">
        <v>3264</v>
      </c>
    </row>
    <row r="3179" spans="1:1" x14ac:dyDescent="0.25">
      <c r="A3179" t="s">
        <v>3265</v>
      </c>
    </row>
    <row r="3180" spans="1:1" x14ac:dyDescent="0.25">
      <c r="A3180" t="s">
        <v>3258</v>
      </c>
    </row>
    <row r="3181" spans="1:1" x14ac:dyDescent="0.25">
      <c r="A3181" t="s">
        <v>55</v>
      </c>
    </row>
    <row r="3182" spans="1:1" x14ac:dyDescent="0.25">
      <c r="A3182" t="s">
        <v>73</v>
      </c>
    </row>
    <row r="3183" spans="1:1" x14ac:dyDescent="0.25">
      <c r="A3183" t="s">
        <v>44</v>
      </c>
    </row>
    <row r="3184" spans="1:1" x14ac:dyDescent="0.25">
      <c r="A3184" t="s">
        <v>222</v>
      </c>
    </row>
    <row r="3185" spans="1:1" x14ac:dyDescent="0.25">
      <c r="A3185" t="s">
        <v>77</v>
      </c>
    </row>
    <row r="3186" spans="1:1" x14ac:dyDescent="0.25">
      <c r="A3186" t="s">
        <v>47</v>
      </c>
    </row>
    <row r="3187" spans="1:1" x14ac:dyDescent="0.25">
      <c r="A3187" t="s">
        <v>1064</v>
      </c>
    </row>
    <row r="3188" spans="1:1" x14ac:dyDescent="0.25">
      <c r="A3188" t="s">
        <v>1069</v>
      </c>
    </row>
    <row r="3189" spans="1:1" x14ac:dyDescent="0.25">
      <c r="A3189" t="s">
        <v>1070</v>
      </c>
    </row>
    <row r="3190" spans="1:1" x14ac:dyDescent="0.25">
      <c r="A3190" t="s">
        <v>1071</v>
      </c>
    </row>
    <row r="3192" spans="1:1" x14ac:dyDescent="0.25">
      <c r="A3192" t="s">
        <v>2271</v>
      </c>
    </row>
    <row r="3193" spans="1:1" x14ac:dyDescent="0.25">
      <c r="A3193" t="s">
        <v>2532</v>
      </c>
    </row>
    <row r="3194" spans="1:1" x14ac:dyDescent="0.25">
      <c r="A3194" t="s">
        <v>2722</v>
      </c>
    </row>
    <row r="3195" spans="1:1" x14ac:dyDescent="0.25">
      <c r="A3195" t="s">
        <v>2780</v>
      </c>
    </row>
    <row r="3196" spans="1:1" x14ac:dyDescent="0.25">
      <c r="A3196" t="s">
        <v>3266</v>
      </c>
    </row>
    <row r="3197" spans="1:1" x14ac:dyDescent="0.25">
      <c r="A3197" t="s">
        <v>3267</v>
      </c>
    </row>
    <row r="3198" spans="1:1" x14ac:dyDescent="0.25">
      <c r="A3198" t="s">
        <v>3268</v>
      </c>
    </row>
    <row r="3199" spans="1:1" x14ac:dyDescent="0.25">
      <c r="A3199" t="s">
        <v>55</v>
      </c>
    </row>
    <row r="3200" spans="1:1" x14ac:dyDescent="0.25">
      <c r="A3200" t="s">
        <v>56</v>
      </c>
    </row>
    <row r="3201" spans="1:1" x14ac:dyDescent="0.25">
      <c r="A3201" t="s">
        <v>44</v>
      </c>
    </row>
    <row r="3202" spans="1:1" x14ac:dyDescent="0.25">
      <c r="A3202" t="s">
        <v>57</v>
      </c>
    </row>
    <row r="3203" spans="1:1" x14ac:dyDescent="0.25">
      <c r="A3203" t="s">
        <v>167</v>
      </c>
    </row>
    <row r="3204" spans="1:1" x14ac:dyDescent="0.25">
      <c r="A3204" t="s">
        <v>47</v>
      </c>
    </row>
    <row r="3205" spans="1:1" x14ac:dyDescent="0.25">
      <c r="A3205" t="s">
        <v>1075</v>
      </c>
    </row>
    <row r="3206" spans="1:1" x14ac:dyDescent="0.25">
      <c r="A3206" t="s">
        <v>1076</v>
      </c>
    </row>
    <row r="3207" spans="1:1" x14ac:dyDescent="0.25">
      <c r="A3207" t="s">
        <v>1077</v>
      </c>
    </row>
    <row r="3208" spans="1:1" x14ac:dyDescent="0.25">
      <c r="A3208" t="s">
        <v>69</v>
      </c>
    </row>
    <row r="3210" spans="1:1" x14ac:dyDescent="0.25">
      <c r="A3210" t="s">
        <v>2312</v>
      </c>
    </row>
    <row r="3211" spans="1:1" x14ac:dyDescent="0.25">
      <c r="A3211" t="s">
        <v>2532</v>
      </c>
    </row>
    <row r="3212" spans="1:1" x14ac:dyDescent="0.25">
      <c r="A3212" t="s">
        <v>2722</v>
      </c>
    </row>
    <row r="3213" spans="1:1" x14ac:dyDescent="0.25">
      <c r="A3213" t="s">
        <v>2780</v>
      </c>
    </row>
    <row r="3214" spans="1:1" x14ac:dyDescent="0.25">
      <c r="A3214" t="s">
        <v>2793</v>
      </c>
    </row>
    <row r="3215" spans="1:1" x14ac:dyDescent="0.25">
      <c r="A3215" t="s">
        <v>2794</v>
      </c>
    </row>
    <row r="3216" spans="1:1" x14ac:dyDescent="0.25">
      <c r="A3216" t="s">
        <v>2795</v>
      </c>
    </row>
    <row r="3217" spans="1:1" x14ac:dyDescent="0.25">
      <c r="A3217" t="s">
        <v>55</v>
      </c>
    </row>
    <row r="3218" spans="1:1" x14ac:dyDescent="0.25">
      <c r="A3218" t="s">
        <v>56</v>
      </c>
    </row>
    <row r="3219" spans="1:1" x14ac:dyDescent="0.25">
      <c r="A3219" t="s">
        <v>44</v>
      </c>
    </row>
    <row r="3220" spans="1:1" x14ac:dyDescent="0.25">
      <c r="A3220" t="s">
        <v>57</v>
      </c>
    </row>
    <row r="3221" spans="1:1" x14ac:dyDescent="0.25">
      <c r="A3221" t="s">
        <v>167</v>
      </c>
    </row>
    <row r="3222" spans="1:1" x14ac:dyDescent="0.25">
      <c r="A3222" t="s">
        <v>47</v>
      </c>
    </row>
    <row r="3223" spans="1:1" x14ac:dyDescent="0.25">
      <c r="A3223" t="s">
        <v>1075</v>
      </c>
    </row>
    <row r="3224" spans="1:1" x14ac:dyDescent="0.25">
      <c r="A3224" t="s">
        <v>3269</v>
      </c>
    </row>
    <row r="3225" spans="1:1" x14ac:dyDescent="0.25">
      <c r="A3225" t="s">
        <v>1079</v>
      </c>
    </row>
    <row r="3226" spans="1:1" x14ac:dyDescent="0.25">
      <c r="A3226" t="s">
        <v>69</v>
      </c>
    </row>
    <row r="3228" spans="1:1" x14ac:dyDescent="0.25">
      <c r="A3228" t="s">
        <v>2313</v>
      </c>
    </row>
    <row r="3229" spans="1:1" x14ac:dyDescent="0.25">
      <c r="A3229" t="s">
        <v>2533</v>
      </c>
    </row>
    <row r="3230" spans="1:1" x14ac:dyDescent="0.25">
      <c r="A3230" t="s">
        <v>2722</v>
      </c>
    </row>
    <row r="3231" spans="1:1" x14ac:dyDescent="0.25">
      <c r="A3231" t="s">
        <v>2780</v>
      </c>
    </row>
    <row r="3232" spans="1:1" x14ac:dyDescent="0.25">
      <c r="A3232" t="s">
        <v>2793</v>
      </c>
    </row>
    <row r="3233" spans="1:1" x14ac:dyDescent="0.25">
      <c r="A3233" t="s">
        <v>2794</v>
      </c>
    </row>
    <row r="3234" spans="1:1" x14ac:dyDescent="0.25">
      <c r="A3234" t="s">
        <v>2795</v>
      </c>
    </row>
    <row r="3235" spans="1:1" x14ac:dyDescent="0.25">
      <c r="A3235" t="s">
        <v>55</v>
      </c>
    </row>
    <row r="3236" spans="1:1" x14ac:dyDescent="0.25">
      <c r="A3236" t="s">
        <v>56</v>
      </c>
    </row>
    <row r="3237" spans="1:1" x14ac:dyDescent="0.25">
      <c r="A3237" t="s">
        <v>44</v>
      </c>
    </row>
    <row r="3238" spans="1:1" x14ac:dyDescent="0.25">
      <c r="A3238" t="s">
        <v>57</v>
      </c>
    </row>
    <row r="3239" spans="1:1" x14ac:dyDescent="0.25">
      <c r="A3239" t="s">
        <v>77</v>
      </c>
    </row>
    <row r="3240" spans="1:1" x14ac:dyDescent="0.25">
      <c r="A3240" t="s">
        <v>47</v>
      </c>
    </row>
    <row r="3241" spans="1:1" x14ac:dyDescent="0.25">
      <c r="A3241" t="s">
        <v>1075</v>
      </c>
    </row>
    <row r="3242" spans="1:1" x14ac:dyDescent="0.25">
      <c r="A3242" t="s">
        <v>1080</v>
      </c>
    </row>
    <row r="3243" spans="1:1" x14ac:dyDescent="0.25">
      <c r="A3243" t="s">
        <v>1081</v>
      </c>
    </row>
    <row r="3244" spans="1:1" x14ac:dyDescent="0.25">
      <c r="A3244" t="s">
        <v>69</v>
      </c>
    </row>
    <row r="3246" spans="1:1" x14ac:dyDescent="0.25">
      <c r="A3246" t="s">
        <v>2811</v>
      </c>
    </row>
    <row r="3247" spans="1:1" x14ac:dyDescent="0.25">
      <c r="A3247" t="s">
        <v>2534</v>
      </c>
    </row>
    <row r="3248" spans="1:1" x14ac:dyDescent="0.25">
      <c r="A3248" t="s">
        <v>2722</v>
      </c>
    </row>
    <row r="3249" spans="1:1" x14ac:dyDescent="0.25">
      <c r="A3249" t="s">
        <v>2780</v>
      </c>
    </row>
    <row r="3250" spans="1:1" x14ac:dyDescent="0.25">
      <c r="A3250" t="s">
        <v>3270</v>
      </c>
    </row>
    <row r="3251" spans="1:1" x14ac:dyDescent="0.25">
      <c r="A3251" t="s">
        <v>3271</v>
      </c>
    </row>
    <row r="3252" spans="1:1" x14ac:dyDescent="0.25">
      <c r="A3252" t="s">
        <v>3272</v>
      </c>
    </row>
    <row r="3253" spans="1:1" x14ac:dyDescent="0.25">
      <c r="A3253" t="s">
        <v>55</v>
      </c>
    </row>
    <row r="3254" spans="1:1" x14ac:dyDescent="0.25">
      <c r="A3254" t="s">
        <v>56</v>
      </c>
    </row>
    <row r="3255" spans="1:1" x14ac:dyDescent="0.25">
      <c r="A3255" t="s">
        <v>44</v>
      </c>
    </row>
    <row r="3256" spans="1:1" x14ac:dyDescent="0.25">
      <c r="A3256" t="s">
        <v>57</v>
      </c>
    </row>
    <row r="3257" spans="1:1" x14ac:dyDescent="0.25">
      <c r="A3257" t="s">
        <v>167</v>
      </c>
    </row>
    <row r="3258" spans="1:1" x14ac:dyDescent="0.25">
      <c r="A3258" t="s">
        <v>47</v>
      </c>
    </row>
    <row r="3259" spans="1:1" x14ac:dyDescent="0.25">
      <c r="A3259" t="s">
        <v>1075</v>
      </c>
    </row>
    <row r="3260" spans="1:1" x14ac:dyDescent="0.25">
      <c r="A3260" t="s">
        <v>1085</v>
      </c>
    </row>
    <row r="3261" spans="1:1" x14ac:dyDescent="0.25">
      <c r="A3261" t="s">
        <v>1086</v>
      </c>
    </row>
    <row r="3262" spans="1:1" x14ac:dyDescent="0.25">
      <c r="A3262" t="s">
        <v>69</v>
      </c>
    </row>
    <row r="3264" spans="1:1" x14ac:dyDescent="0.25">
      <c r="A3264" t="s">
        <v>2314</v>
      </c>
    </row>
    <row r="3265" spans="1:1" x14ac:dyDescent="0.25">
      <c r="A3265" t="s">
        <v>2535</v>
      </c>
    </row>
    <row r="3266" spans="1:1" x14ac:dyDescent="0.25">
      <c r="A3266" t="s">
        <v>2723</v>
      </c>
    </row>
    <row r="3267" spans="1:1" x14ac:dyDescent="0.25">
      <c r="A3267" t="s">
        <v>2780</v>
      </c>
    </row>
    <row r="3268" spans="1:1" x14ac:dyDescent="0.25">
      <c r="A3268" t="s">
        <v>3273</v>
      </c>
    </row>
    <row r="3269" spans="1:1" x14ac:dyDescent="0.25">
      <c r="A3269" t="s">
        <v>3274</v>
      </c>
    </row>
    <row r="3270" spans="1:1" x14ac:dyDescent="0.25">
      <c r="A3270" t="s">
        <v>3275</v>
      </c>
    </row>
    <row r="3271" spans="1:1" x14ac:dyDescent="0.25">
      <c r="A3271" t="s">
        <v>279</v>
      </c>
    </row>
    <row r="3272" spans="1:1" x14ac:dyDescent="0.25">
      <c r="A3272" t="s">
        <v>73</v>
      </c>
    </row>
    <row r="3273" spans="1:1" x14ac:dyDescent="0.25">
      <c r="A3273" t="s">
        <v>44</v>
      </c>
    </row>
    <row r="3274" spans="1:1" x14ac:dyDescent="0.25">
      <c r="A3274" t="s">
        <v>45</v>
      </c>
    </row>
    <row r="3275" spans="1:1" x14ac:dyDescent="0.25">
      <c r="A3275" t="s">
        <v>77</v>
      </c>
    </row>
    <row r="3276" spans="1:1" x14ac:dyDescent="0.25">
      <c r="A3276" t="s">
        <v>47</v>
      </c>
    </row>
    <row r="3277" spans="1:1" x14ac:dyDescent="0.25">
      <c r="A3277" t="s">
        <v>1090</v>
      </c>
    </row>
    <row r="3278" spans="1:1" x14ac:dyDescent="0.25">
      <c r="A3278" t="s">
        <v>1091</v>
      </c>
    </row>
    <row r="3279" spans="1:1" x14ac:dyDescent="0.25">
      <c r="A3279" t="s">
        <v>1092</v>
      </c>
    </row>
    <row r="3280" spans="1:1" x14ac:dyDescent="0.25">
      <c r="A3280" t="s">
        <v>1093</v>
      </c>
    </row>
    <row r="3282" spans="1:1" x14ac:dyDescent="0.25">
      <c r="A3282" t="s">
        <v>2811</v>
      </c>
    </row>
    <row r="3283" spans="1:1" x14ac:dyDescent="0.25">
      <c r="A3283" t="s">
        <v>2536</v>
      </c>
    </row>
    <row r="3284" spans="1:1" x14ac:dyDescent="0.25">
      <c r="A3284" t="s">
        <v>2724</v>
      </c>
    </row>
    <row r="3285" spans="1:1" x14ac:dyDescent="0.25">
      <c r="A3285" t="s">
        <v>2780</v>
      </c>
    </row>
    <row r="3286" spans="1:1" x14ac:dyDescent="0.25">
      <c r="A3286" t="s">
        <v>3276</v>
      </c>
    </row>
    <row r="3287" spans="1:1" x14ac:dyDescent="0.25">
      <c r="A3287" t="s">
        <v>3277</v>
      </c>
    </row>
    <row r="3288" spans="1:1" x14ac:dyDescent="0.25">
      <c r="A3288" t="s">
        <v>3110</v>
      </c>
    </row>
    <row r="3289" spans="1:1" x14ac:dyDescent="0.25">
      <c r="A3289" t="s">
        <v>55</v>
      </c>
    </row>
    <row r="3290" spans="1:1" x14ac:dyDescent="0.25">
      <c r="A3290" t="s">
        <v>56</v>
      </c>
    </row>
    <row r="3291" spans="1:1" x14ac:dyDescent="0.25">
      <c r="A3291" t="s">
        <v>44</v>
      </c>
    </row>
    <row r="3292" spans="1:1" x14ac:dyDescent="0.25">
      <c r="A3292" t="s">
        <v>57</v>
      </c>
    </row>
    <row r="3293" spans="1:1" x14ac:dyDescent="0.25">
      <c r="A3293" t="s">
        <v>77</v>
      </c>
    </row>
    <row r="3294" spans="1:1" x14ac:dyDescent="0.25">
      <c r="A3294" t="s">
        <v>47</v>
      </c>
    </row>
    <row r="3295" spans="1:1" x14ac:dyDescent="0.25">
      <c r="A3295" t="s">
        <v>1096</v>
      </c>
    </row>
    <row r="3296" spans="1:1" x14ac:dyDescent="0.25">
      <c r="A3296" t="s">
        <v>3278</v>
      </c>
    </row>
    <row r="3297" spans="1:1" x14ac:dyDescent="0.25">
      <c r="A3297" t="s">
        <v>1098</v>
      </c>
    </row>
    <row r="3298" spans="1:1" x14ac:dyDescent="0.25">
      <c r="A3298" t="s">
        <v>69</v>
      </c>
    </row>
    <row r="3300" spans="1:1" x14ac:dyDescent="0.25">
      <c r="A3300" t="s">
        <v>2315</v>
      </c>
    </row>
    <row r="3301" spans="1:1" x14ac:dyDescent="0.25">
      <c r="A3301" t="s">
        <v>2537</v>
      </c>
    </row>
    <row r="3302" spans="1:1" x14ac:dyDescent="0.25">
      <c r="A3302" t="s">
        <v>2725</v>
      </c>
    </row>
    <row r="3303" spans="1:1" x14ac:dyDescent="0.25">
      <c r="A3303" t="s">
        <v>2780</v>
      </c>
    </row>
    <row r="3304" spans="1:1" x14ac:dyDescent="0.25">
      <c r="A3304" t="s">
        <v>3279</v>
      </c>
    </row>
    <row r="3305" spans="1:1" x14ac:dyDescent="0.25">
      <c r="A3305" t="s">
        <v>3280</v>
      </c>
    </row>
    <row r="3306" spans="1:1" x14ac:dyDescent="0.25">
      <c r="A3306" t="s">
        <v>3263</v>
      </c>
    </row>
    <row r="3307" spans="1:1" x14ac:dyDescent="0.25">
      <c r="A3307" t="s">
        <v>55</v>
      </c>
    </row>
    <row r="3308" spans="1:1" x14ac:dyDescent="0.25">
      <c r="A3308" t="s">
        <v>56</v>
      </c>
    </row>
    <row r="3309" spans="1:1" x14ac:dyDescent="0.25">
      <c r="A3309" t="s">
        <v>44</v>
      </c>
    </row>
    <row r="3310" spans="1:1" x14ac:dyDescent="0.25">
      <c r="A3310" t="s">
        <v>57</v>
      </c>
    </row>
    <row r="3311" spans="1:1" x14ac:dyDescent="0.25">
      <c r="A3311" t="s">
        <v>167</v>
      </c>
    </row>
    <row r="3312" spans="1:1" x14ac:dyDescent="0.25">
      <c r="A3312" t="s">
        <v>47</v>
      </c>
    </row>
    <row r="3313" spans="1:1" x14ac:dyDescent="0.25">
      <c r="A3313" t="s">
        <v>1064</v>
      </c>
    </row>
    <row r="3314" spans="1:1" x14ac:dyDescent="0.25">
      <c r="A3314" t="s">
        <v>1101</v>
      </c>
    </row>
    <row r="3315" spans="1:1" x14ac:dyDescent="0.25">
      <c r="A3315" t="s">
        <v>1102</v>
      </c>
    </row>
    <row r="3316" spans="1:1" x14ac:dyDescent="0.25">
      <c r="A3316" t="s">
        <v>1103</v>
      </c>
    </row>
    <row r="3318" spans="1:1" x14ac:dyDescent="0.25">
      <c r="A3318" t="s">
        <v>2316</v>
      </c>
    </row>
    <row r="3319" spans="1:1" x14ac:dyDescent="0.25">
      <c r="A3319" t="s">
        <v>2538</v>
      </c>
    </row>
    <row r="3320" spans="1:1" x14ac:dyDescent="0.25">
      <c r="A3320" t="s">
        <v>2726</v>
      </c>
    </row>
    <row r="3321" spans="1:1" x14ac:dyDescent="0.25">
      <c r="A3321" t="s">
        <v>2777</v>
      </c>
    </row>
    <row r="3322" spans="1:1" x14ac:dyDescent="0.25">
      <c r="A3322" t="s">
        <v>3281</v>
      </c>
    </row>
    <row r="3323" spans="1:1" x14ac:dyDescent="0.25">
      <c r="A3323" t="s">
        <v>3282</v>
      </c>
    </row>
    <row r="3324" spans="1:1" x14ac:dyDescent="0.25">
      <c r="A3324" t="s">
        <v>3283</v>
      </c>
    </row>
    <row r="3325" spans="1:1" x14ac:dyDescent="0.25">
      <c r="A3325" t="s">
        <v>55</v>
      </c>
    </row>
    <row r="3326" spans="1:1" x14ac:dyDescent="0.25">
      <c r="A3326" t="s">
        <v>56</v>
      </c>
    </row>
    <row r="3327" spans="1:1" x14ac:dyDescent="0.25">
      <c r="A3327" t="s">
        <v>44</v>
      </c>
    </row>
    <row r="3328" spans="1:1" x14ac:dyDescent="0.25">
      <c r="A3328" t="s">
        <v>57</v>
      </c>
    </row>
    <row r="3329" spans="1:1" x14ac:dyDescent="0.25">
      <c r="A3329" t="s">
        <v>77</v>
      </c>
    </row>
    <row r="3330" spans="1:1" x14ac:dyDescent="0.25">
      <c r="A3330" t="s">
        <v>235</v>
      </c>
    </row>
    <row r="3331" spans="1:1" x14ac:dyDescent="0.25">
      <c r="A3331" t="s">
        <v>1107</v>
      </c>
    </row>
    <row r="3332" spans="1:1" x14ac:dyDescent="0.25">
      <c r="A3332" t="s">
        <v>1108</v>
      </c>
    </row>
    <row r="3333" spans="1:1" x14ac:dyDescent="0.25">
      <c r="A3333" t="s">
        <v>1109</v>
      </c>
    </row>
    <row r="3334" spans="1:1" x14ac:dyDescent="0.25">
      <c r="A3334" t="s">
        <v>1110</v>
      </c>
    </row>
    <row r="3336" spans="1:1" x14ac:dyDescent="0.25">
      <c r="A3336" t="s">
        <v>2811</v>
      </c>
    </row>
    <row r="3337" spans="1:1" x14ac:dyDescent="0.25">
      <c r="A3337" t="s">
        <v>2539</v>
      </c>
    </row>
    <row r="3338" spans="1:1" x14ac:dyDescent="0.25">
      <c r="A3338" t="s">
        <v>2726</v>
      </c>
    </row>
    <row r="3339" spans="1:1" x14ac:dyDescent="0.25">
      <c r="A3339" t="s">
        <v>2777</v>
      </c>
    </row>
    <row r="3340" spans="1:1" x14ac:dyDescent="0.25">
      <c r="A3340" t="s">
        <v>3284</v>
      </c>
    </row>
    <row r="3341" spans="1:1" x14ac:dyDescent="0.25">
      <c r="A3341" t="s">
        <v>3285</v>
      </c>
    </row>
    <row r="3342" spans="1:1" x14ac:dyDescent="0.25">
      <c r="A3342" t="s">
        <v>3286</v>
      </c>
    </row>
    <row r="3343" spans="1:1" x14ac:dyDescent="0.25">
      <c r="A3343" t="s">
        <v>112</v>
      </c>
    </row>
    <row r="3344" spans="1:1" x14ac:dyDescent="0.25">
      <c r="A3344" t="s">
        <v>120</v>
      </c>
    </row>
    <row r="3345" spans="1:1" x14ac:dyDescent="0.25">
      <c r="A3345" t="s">
        <v>44</v>
      </c>
    </row>
    <row r="3346" spans="1:1" x14ac:dyDescent="0.25">
      <c r="A3346" t="s">
        <v>66</v>
      </c>
    </row>
    <row r="3347" spans="1:1" x14ac:dyDescent="0.25">
      <c r="A3347" t="s">
        <v>77</v>
      </c>
    </row>
    <row r="3348" spans="1:1" x14ac:dyDescent="0.25">
      <c r="A3348" t="s">
        <v>235</v>
      </c>
    </row>
    <row r="3349" spans="1:1" x14ac:dyDescent="0.25">
      <c r="A3349" t="s">
        <v>1114</v>
      </c>
    </row>
    <row r="3350" spans="1:1" x14ac:dyDescent="0.25">
      <c r="A3350" t="s">
        <v>1115</v>
      </c>
    </row>
    <row r="3351" spans="1:1" x14ac:dyDescent="0.25">
      <c r="A3351" t="s">
        <v>1116</v>
      </c>
    </row>
    <row r="3352" spans="1:1" x14ac:dyDescent="0.25">
      <c r="A3352" t="s">
        <v>69</v>
      </c>
    </row>
    <row r="3354" spans="1:1" x14ac:dyDescent="0.25">
      <c r="A3354" t="s">
        <v>2317</v>
      </c>
    </row>
    <row r="3355" spans="1:1" x14ac:dyDescent="0.25">
      <c r="A3355" t="s">
        <v>2540</v>
      </c>
    </row>
    <row r="3356" spans="1:1" x14ac:dyDescent="0.25">
      <c r="A3356" t="s">
        <v>2727</v>
      </c>
    </row>
    <row r="3357" spans="1:1" x14ac:dyDescent="0.25">
      <c r="A3357" t="s">
        <v>2777</v>
      </c>
    </row>
    <row r="3358" spans="1:1" x14ac:dyDescent="0.25">
      <c r="A3358" t="s">
        <v>3287</v>
      </c>
    </row>
    <row r="3359" spans="1:1" x14ac:dyDescent="0.25">
      <c r="A3359" t="s">
        <v>3288</v>
      </c>
    </row>
    <row r="3360" spans="1:1" x14ac:dyDescent="0.25">
      <c r="A3360" t="s">
        <v>3188</v>
      </c>
    </row>
    <row r="3361" spans="1:1" x14ac:dyDescent="0.25">
      <c r="A3361" t="s">
        <v>1119</v>
      </c>
    </row>
    <row r="3362" spans="1:1" x14ac:dyDescent="0.25">
      <c r="A3362" t="s">
        <v>73</v>
      </c>
    </row>
    <row r="3363" spans="1:1" x14ac:dyDescent="0.25">
      <c r="A3363" t="s">
        <v>44</v>
      </c>
    </row>
    <row r="3364" spans="1:1" x14ac:dyDescent="0.25">
      <c r="A3364" t="s">
        <v>222</v>
      </c>
    </row>
    <row r="3365" spans="1:1" x14ac:dyDescent="0.25">
      <c r="A3365" t="s">
        <v>77</v>
      </c>
    </row>
    <row r="3366" spans="1:1" x14ac:dyDescent="0.25">
      <c r="A3366" t="s">
        <v>235</v>
      </c>
    </row>
    <row r="3367" spans="1:1" x14ac:dyDescent="0.25">
      <c r="A3367" t="s">
        <v>1120</v>
      </c>
    </row>
    <row r="3368" spans="1:1" x14ac:dyDescent="0.25">
      <c r="A3368" t="s">
        <v>1121</v>
      </c>
    </row>
    <row r="3369" spans="1:1" x14ac:dyDescent="0.25">
      <c r="A3369" t="s">
        <v>1122</v>
      </c>
    </row>
    <row r="3370" spans="1:1" x14ac:dyDescent="0.25">
      <c r="A3370" t="s">
        <v>1123</v>
      </c>
    </row>
    <row r="3372" spans="1:1" x14ac:dyDescent="0.25">
      <c r="A3372" t="s">
        <v>2318</v>
      </c>
    </row>
    <row r="3373" spans="1:1" x14ac:dyDescent="0.25">
      <c r="A3373" t="s">
        <v>2541</v>
      </c>
    </row>
    <row r="3374" spans="1:1" x14ac:dyDescent="0.25">
      <c r="A3374" t="s">
        <v>2727</v>
      </c>
    </row>
    <row r="3375" spans="1:1" x14ac:dyDescent="0.25">
      <c r="A3375" t="s">
        <v>2777</v>
      </c>
    </row>
    <row r="3376" spans="1:1" x14ac:dyDescent="0.25">
      <c r="A3376" t="s">
        <v>3289</v>
      </c>
    </row>
    <row r="3377" spans="1:1" x14ac:dyDescent="0.25">
      <c r="A3377" t="s">
        <v>3290</v>
      </c>
    </row>
    <row r="3378" spans="1:1" x14ac:dyDescent="0.25">
      <c r="A3378" t="s">
        <v>3291</v>
      </c>
    </row>
    <row r="3379" spans="1:1" x14ac:dyDescent="0.25">
      <c r="A3379" t="s">
        <v>1119</v>
      </c>
    </row>
    <row r="3380" spans="1:1" x14ac:dyDescent="0.25">
      <c r="A3380" t="s">
        <v>73</v>
      </c>
    </row>
    <row r="3381" spans="1:1" x14ac:dyDescent="0.25">
      <c r="A3381" t="s">
        <v>44</v>
      </c>
    </row>
    <row r="3382" spans="1:1" x14ac:dyDescent="0.25">
      <c r="A3382" t="s">
        <v>222</v>
      </c>
    </row>
    <row r="3383" spans="1:1" x14ac:dyDescent="0.25">
      <c r="A3383" t="s">
        <v>77</v>
      </c>
    </row>
    <row r="3384" spans="1:1" x14ac:dyDescent="0.25">
      <c r="A3384" t="s">
        <v>235</v>
      </c>
    </row>
    <row r="3385" spans="1:1" x14ac:dyDescent="0.25">
      <c r="A3385" t="s">
        <v>1127</v>
      </c>
    </row>
    <row r="3386" spans="1:1" x14ac:dyDescent="0.25">
      <c r="A3386" t="s">
        <v>1128</v>
      </c>
    </row>
    <row r="3387" spans="1:1" x14ac:dyDescent="0.25">
      <c r="A3387" t="s">
        <v>1129</v>
      </c>
    </row>
    <row r="3388" spans="1:1" x14ac:dyDescent="0.25">
      <c r="A3388" t="s">
        <v>69</v>
      </c>
    </row>
    <row r="3390" spans="1:1" x14ac:dyDescent="0.25">
      <c r="A3390" t="s">
        <v>2811</v>
      </c>
    </row>
    <row r="3391" spans="1:1" x14ac:dyDescent="0.25">
      <c r="A3391" t="s">
        <v>2542</v>
      </c>
    </row>
    <row r="3392" spans="1:1" x14ac:dyDescent="0.25">
      <c r="A3392" t="s">
        <v>2728</v>
      </c>
    </row>
    <row r="3393" spans="1:1" x14ac:dyDescent="0.25">
      <c r="A3393" t="s">
        <v>2777</v>
      </c>
    </row>
    <row r="3394" spans="1:1" x14ac:dyDescent="0.25">
      <c r="A3394" t="s">
        <v>3292</v>
      </c>
    </row>
    <row r="3395" spans="1:1" x14ac:dyDescent="0.25">
      <c r="A3395" t="s">
        <v>3293</v>
      </c>
    </row>
    <row r="3396" spans="1:1" x14ac:dyDescent="0.25">
      <c r="A3396" t="s">
        <v>2946</v>
      </c>
    </row>
    <row r="3397" spans="1:1" x14ac:dyDescent="0.25">
      <c r="A3397" t="s">
        <v>55</v>
      </c>
    </row>
    <row r="3398" spans="1:1" x14ac:dyDescent="0.25">
      <c r="A3398" t="s">
        <v>56</v>
      </c>
    </row>
    <row r="3399" spans="1:1" x14ac:dyDescent="0.25">
      <c r="A3399" t="s">
        <v>44</v>
      </c>
    </row>
    <row r="3400" spans="1:1" x14ac:dyDescent="0.25">
      <c r="A3400" t="s">
        <v>57</v>
      </c>
    </row>
    <row r="3401" spans="1:1" x14ac:dyDescent="0.25">
      <c r="A3401" t="s">
        <v>77</v>
      </c>
    </row>
    <row r="3402" spans="1:1" x14ac:dyDescent="0.25">
      <c r="A3402" t="s">
        <v>47</v>
      </c>
    </row>
    <row r="3403" spans="1:1" x14ac:dyDescent="0.25">
      <c r="A3403" t="s">
        <v>1120</v>
      </c>
    </row>
    <row r="3404" spans="1:1" x14ac:dyDescent="0.25">
      <c r="A3404" t="s">
        <v>1132</v>
      </c>
    </row>
    <row r="3405" spans="1:1" x14ac:dyDescent="0.25">
      <c r="A3405" t="s">
        <v>1133</v>
      </c>
    </row>
    <row r="3406" spans="1:1" x14ac:dyDescent="0.25">
      <c r="A3406" t="s">
        <v>69</v>
      </c>
    </row>
    <row r="3408" spans="1:1" x14ac:dyDescent="0.25">
      <c r="A3408" t="s">
        <v>2319</v>
      </c>
    </row>
    <row r="3409" spans="1:1" x14ac:dyDescent="0.25">
      <c r="A3409" t="s">
        <v>2543</v>
      </c>
    </row>
    <row r="3410" spans="1:1" x14ac:dyDescent="0.25">
      <c r="A3410" t="s">
        <v>2728</v>
      </c>
    </row>
    <row r="3411" spans="1:1" x14ac:dyDescent="0.25">
      <c r="A3411" t="s">
        <v>2777</v>
      </c>
    </row>
    <row r="3412" spans="1:1" x14ac:dyDescent="0.25">
      <c r="A3412" t="s">
        <v>3294</v>
      </c>
    </row>
    <row r="3413" spans="1:1" x14ac:dyDescent="0.25">
      <c r="A3413" t="s">
        <v>3295</v>
      </c>
    </row>
    <row r="3414" spans="1:1" x14ac:dyDescent="0.25">
      <c r="A3414" t="s">
        <v>3069</v>
      </c>
    </row>
    <row r="3415" spans="1:1" x14ac:dyDescent="0.25">
      <c r="A3415" t="s">
        <v>64</v>
      </c>
    </row>
    <row r="3416" spans="1:1" x14ac:dyDescent="0.25">
      <c r="A3416" t="s">
        <v>65</v>
      </c>
    </row>
    <row r="3417" spans="1:1" x14ac:dyDescent="0.25">
      <c r="A3417" t="s">
        <v>44</v>
      </c>
    </row>
    <row r="3418" spans="1:1" x14ac:dyDescent="0.25">
      <c r="A3418" t="s">
        <v>66</v>
      </c>
    </row>
    <row r="3419" spans="1:1" x14ac:dyDescent="0.25">
      <c r="A3419" t="s">
        <v>167</v>
      </c>
    </row>
    <row r="3420" spans="1:1" x14ac:dyDescent="0.25">
      <c r="A3420" t="s">
        <v>47</v>
      </c>
    </row>
    <row r="3421" spans="1:1" x14ac:dyDescent="0.25">
      <c r="A3421" t="s">
        <v>3296</v>
      </c>
    </row>
    <row r="3422" spans="1:1" x14ac:dyDescent="0.25">
      <c r="A3422" t="s">
        <v>1137</v>
      </c>
    </row>
    <row r="3423" spans="1:1" x14ac:dyDescent="0.25">
      <c r="A3423" t="s">
        <v>1138</v>
      </c>
    </row>
    <row r="3424" spans="1:1" x14ac:dyDescent="0.25">
      <c r="A3424" t="s">
        <v>69</v>
      </c>
    </row>
    <row r="3426" spans="1:1" x14ac:dyDescent="0.25">
      <c r="A3426" t="s">
        <v>2320</v>
      </c>
    </row>
    <row r="3427" spans="1:1" x14ac:dyDescent="0.25">
      <c r="A3427" t="s">
        <v>2544</v>
      </c>
    </row>
    <row r="3428" spans="1:1" x14ac:dyDescent="0.25">
      <c r="A3428" t="s">
        <v>2728</v>
      </c>
    </row>
    <row r="3429" spans="1:1" x14ac:dyDescent="0.25">
      <c r="A3429" t="s">
        <v>2777</v>
      </c>
    </row>
    <row r="3430" spans="1:1" x14ac:dyDescent="0.25">
      <c r="A3430" t="s">
        <v>3297</v>
      </c>
    </row>
    <row r="3431" spans="1:1" x14ac:dyDescent="0.25">
      <c r="A3431" t="s">
        <v>3298</v>
      </c>
    </row>
    <row r="3432" spans="1:1" x14ac:dyDescent="0.25">
      <c r="A3432" t="s">
        <v>2893</v>
      </c>
    </row>
    <row r="3433" spans="1:1" x14ac:dyDescent="0.25">
      <c r="A3433" t="s">
        <v>112</v>
      </c>
    </row>
    <row r="3434" spans="1:1" x14ac:dyDescent="0.25">
      <c r="A3434" t="s">
        <v>73</v>
      </c>
    </row>
    <row r="3435" spans="1:1" x14ac:dyDescent="0.25">
      <c r="A3435" t="s">
        <v>44</v>
      </c>
    </row>
    <row r="3436" spans="1:1" x14ac:dyDescent="0.25">
      <c r="A3436" t="s">
        <v>66</v>
      </c>
    </row>
    <row r="3437" spans="1:1" x14ac:dyDescent="0.25">
      <c r="A3437" t="s">
        <v>77</v>
      </c>
    </row>
    <row r="3438" spans="1:1" x14ac:dyDescent="0.25">
      <c r="A3438" t="s">
        <v>235</v>
      </c>
    </row>
    <row r="3439" spans="1:1" x14ac:dyDescent="0.25">
      <c r="A3439" t="s">
        <v>1120</v>
      </c>
    </row>
    <row r="3440" spans="1:1" x14ac:dyDescent="0.25">
      <c r="A3440" t="s">
        <v>1141</v>
      </c>
    </row>
    <row r="3441" spans="1:1" x14ac:dyDescent="0.25">
      <c r="A3441" t="s">
        <v>1142</v>
      </c>
    </row>
    <row r="3442" spans="1:1" x14ac:dyDescent="0.25">
      <c r="A3442" t="s">
        <v>69</v>
      </c>
    </row>
    <row r="3444" spans="1:1" x14ac:dyDescent="0.25">
      <c r="A3444" t="s">
        <v>2321</v>
      </c>
    </row>
    <row r="3445" spans="1:1" x14ac:dyDescent="0.25">
      <c r="A3445" t="s">
        <v>2545</v>
      </c>
    </row>
    <row r="3446" spans="1:1" x14ac:dyDescent="0.25">
      <c r="A3446" t="s">
        <v>2728</v>
      </c>
    </row>
    <row r="3447" spans="1:1" x14ac:dyDescent="0.25">
      <c r="A3447" t="s">
        <v>2777</v>
      </c>
    </row>
    <row r="3448" spans="1:1" x14ac:dyDescent="0.25">
      <c r="A3448" t="s">
        <v>3299</v>
      </c>
    </row>
    <row r="3449" spans="1:1" x14ac:dyDescent="0.25">
      <c r="A3449" t="s">
        <v>3300</v>
      </c>
    </row>
    <row r="3450" spans="1:1" x14ac:dyDescent="0.25">
      <c r="A3450" t="s">
        <v>3301</v>
      </c>
    </row>
    <row r="3451" spans="1:1" x14ac:dyDescent="0.25">
      <c r="A3451" t="s">
        <v>84</v>
      </c>
    </row>
    <row r="3452" spans="1:1" x14ac:dyDescent="0.25">
      <c r="A3452" t="s">
        <v>85</v>
      </c>
    </row>
    <row r="3453" spans="1:1" x14ac:dyDescent="0.25">
      <c r="A3453" t="s">
        <v>44</v>
      </c>
    </row>
    <row r="3454" spans="1:1" x14ac:dyDescent="0.25">
      <c r="A3454" t="s">
        <v>66</v>
      </c>
    </row>
    <row r="3455" spans="1:1" x14ac:dyDescent="0.25">
      <c r="A3455" t="s">
        <v>77</v>
      </c>
    </row>
    <row r="3456" spans="1:1" x14ac:dyDescent="0.25">
      <c r="A3456" t="s">
        <v>47</v>
      </c>
    </row>
    <row r="3457" spans="1:1" x14ac:dyDescent="0.25">
      <c r="A3457" t="s">
        <v>3302</v>
      </c>
    </row>
    <row r="3458" spans="1:1" x14ac:dyDescent="0.25">
      <c r="A3458" t="s">
        <v>2322</v>
      </c>
    </row>
    <row r="3459" spans="1:1" x14ac:dyDescent="0.25">
      <c r="A3459" t="s">
        <v>1148</v>
      </c>
    </row>
    <row r="3460" spans="1:1" x14ac:dyDescent="0.25">
      <c r="A3460" t="s">
        <v>69</v>
      </c>
    </row>
    <row r="3462" spans="1:1" x14ac:dyDescent="0.25">
      <c r="A3462" t="s">
        <v>2323</v>
      </c>
    </row>
    <row r="3463" spans="1:1" x14ac:dyDescent="0.25">
      <c r="A3463" t="s">
        <v>2546</v>
      </c>
    </row>
    <row r="3464" spans="1:1" x14ac:dyDescent="0.25">
      <c r="A3464" t="s">
        <v>2688</v>
      </c>
    </row>
    <row r="3465" spans="1:1" x14ac:dyDescent="0.25">
      <c r="A3465" t="s">
        <v>2777</v>
      </c>
    </row>
    <row r="3466" spans="1:1" x14ac:dyDescent="0.25">
      <c r="A3466" t="s">
        <v>3303</v>
      </c>
    </row>
    <row r="3467" spans="1:1" x14ac:dyDescent="0.25">
      <c r="A3467" t="s">
        <v>3304</v>
      </c>
    </row>
    <row r="3468" spans="1:1" x14ac:dyDescent="0.25">
      <c r="A3468" t="s">
        <v>3305</v>
      </c>
    </row>
    <row r="3469" spans="1:1" x14ac:dyDescent="0.25">
      <c r="A3469" t="s">
        <v>55</v>
      </c>
    </row>
    <row r="3470" spans="1:1" x14ac:dyDescent="0.25">
      <c r="A3470" t="s">
        <v>56</v>
      </c>
    </row>
    <row r="3471" spans="1:1" x14ac:dyDescent="0.25">
      <c r="A3471" t="s">
        <v>44</v>
      </c>
    </row>
    <row r="3472" spans="1:1" x14ac:dyDescent="0.25">
      <c r="A3472" t="s">
        <v>57</v>
      </c>
    </row>
    <row r="3473" spans="1:1" x14ac:dyDescent="0.25">
      <c r="A3473" t="s">
        <v>77</v>
      </c>
    </row>
    <row r="3474" spans="1:1" x14ac:dyDescent="0.25">
      <c r="A3474" t="s">
        <v>47</v>
      </c>
    </row>
    <row r="3475" spans="1:1" x14ac:dyDescent="0.25">
      <c r="A3475" t="s">
        <v>1152</v>
      </c>
    </row>
    <row r="3476" spans="1:1" x14ac:dyDescent="0.25">
      <c r="A3476" t="s">
        <v>1153</v>
      </c>
    </row>
    <row r="3477" spans="1:1" x14ac:dyDescent="0.25">
      <c r="A3477" t="s">
        <v>1154</v>
      </c>
    </row>
    <row r="3478" spans="1:1" x14ac:dyDescent="0.25">
      <c r="A3478" t="s">
        <v>1155</v>
      </c>
    </row>
    <row r="3480" spans="1:1" x14ac:dyDescent="0.25">
      <c r="A3480" t="s">
        <v>2324</v>
      </c>
    </row>
    <row r="3481" spans="1:1" x14ac:dyDescent="0.25">
      <c r="A3481" t="s">
        <v>2547</v>
      </c>
    </row>
    <row r="3482" spans="1:1" x14ac:dyDescent="0.25">
      <c r="A3482" t="s">
        <v>2688</v>
      </c>
    </row>
    <row r="3483" spans="1:1" x14ac:dyDescent="0.25">
      <c r="A3483" t="s">
        <v>2777</v>
      </c>
    </row>
    <row r="3484" spans="1:1" x14ac:dyDescent="0.25">
      <c r="A3484" t="s">
        <v>3306</v>
      </c>
    </row>
    <row r="3485" spans="1:1" x14ac:dyDescent="0.25">
      <c r="A3485" t="s">
        <v>3307</v>
      </c>
    </row>
    <row r="3486" spans="1:1" x14ac:dyDescent="0.25">
      <c r="A3486" t="s">
        <v>3110</v>
      </c>
    </row>
    <row r="3487" spans="1:1" x14ac:dyDescent="0.25">
      <c r="A3487" t="s">
        <v>221</v>
      </c>
    </row>
    <row r="3488" spans="1:1" x14ac:dyDescent="0.25">
      <c r="A3488" t="s">
        <v>73</v>
      </c>
    </row>
    <row r="3489" spans="1:1" x14ac:dyDescent="0.25">
      <c r="A3489" t="s">
        <v>44</v>
      </c>
    </row>
    <row r="3490" spans="1:1" x14ac:dyDescent="0.25">
      <c r="A3490" t="s">
        <v>222</v>
      </c>
    </row>
    <row r="3491" spans="1:1" x14ac:dyDescent="0.25">
      <c r="A3491" t="s">
        <v>77</v>
      </c>
    </row>
    <row r="3492" spans="1:1" x14ac:dyDescent="0.25">
      <c r="A3492" t="s">
        <v>47</v>
      </c>
    </row>
    <row r="3493" spans="1:1" x14ac:dyDescent="0.25">
      <c r="A3493" t="s">
        <v>1152</v>
      </c>
    </row>
    <row r="3494" spans="1:1" x14ac:dyDescent="0.25">
      <c r="A3494" t="s">
        <v>589</v>
      </c>
    </row>
    <row r="3495" spans="1:1" x14ac:dyDescent="0.25">
      <c r="A3495" t="s">
        <v>1158</v>
      </c>
    </row>
    <row r="3496" spans="1:1" x14ac:dyDescent="0.25">
      <c r="A3496" t="s">
        <v>1159</v>
      </c>
    </row>
    <row r="3498" spans="1:1" x14ac:dyDescent="0.25">
      <c r="A3498" t="s">
        <v>2325</v>
      </c>
    </row>
    <row r="3499" spans="1:1" x14ac:dyDescent="0.25">
      <c r="A3499" t="s">
        <v>2548</v>
      </c>
    </row>
    <row r="3500" spans="1:1" x14ac:dyDescent="0.25">
      <c r="A3500" t="s">
        <v>2688</v>
      </c>
    </row>
    <row r="3501" spans="1:1" x14ac:dyDescent="0.25">
      <c r="A3501" t="s">
        <v>2777</v>
      </c>
    </row>
    <row r="3502" spans="1:1" x14ac:dyDescent="0.25">
      <c r="A3502" t="s">
        <v>3308</v>
      </c>
    </row>
    <row r="3503" spans="1:1" x14ac:dyDescent="0.25">
      <c r="A3503" t="s">
        <v>3309</v>
      </c>
    </row>
    <row r="3504" spans="1:1" x14ac:dyDescent="0.25">
      <c r="A3504" t="s">
        <v>3310</v>
      </c>
    </row>
    <row r="3505" spans="1:1" x14ac:dyDescent="0.25">
      <c r="A3505" t="s">
        <v>112</v>
      </c>
    </row>
    <row r="3506" spans="1:1" x14ac:dyDescent="0.25">
      <c r="A3506" t="s">
        <v>120</v>
      </c>
    </row>
    <row r="3507" spans="1:1" x14ac:dyDescent="0.25">
      <c r="A3507" t="s">
        <v>44</v>
      </c>
    </row>
    <row r="3508" spans="1:1" x14ac:dyDescent="0.25">
      <c r="A3508" t="s">
        <v>66</v>
      </c>
    </row>
    <row r="3509" spans="1:1" x14ac:dyDescent="0.25">
      <c r="A3509" t="s">
        <v>77</v>
      </c>
    </row>
    <row r="3510" spans="1:1" x14ac:dyDescent="0.25">
      <c r="A3510" t="s">
        <v>47</v>
      </c>
    </row>
    <row r="3511" spans="1:1" x14ac:dyDescent="0.25">
      <c r="A3511" t="s">
        <v>1152</v>
      </c>
    </row>
    <row r="3512" spans="1:1" x14ac:dyDescent="0.25">
      <c r="A3512" t="s">
        <v>1163</v>
      </c>
    </row>
    <row r="3513" spans="1:1" x14ac:dyDescent="0.25">
      <c r="A3513" t="s">
        <v>1164</v>
      </c>
    </row>
    <row r="3514" spans="1:1" x14ac:dyDescent="0.25">
      <c r="A3514" t="s">
        <v>1165</v>
      </c>
    </row>
    <row r="3516" spans="1:1" x14ac:dyDescent="0.25">
      <c r="A3516" t="s">
        <v>2326</v>
      </c>
    </row>
    <row r="3517" spans="1:1" x14ac:dyDescent="0.25">
      <c r="A3517" t="s">
        <v>2549</v>
      </c>
    </row>
    <row r="3518" spans="1:1" x14ac:dyDescent="0.25">
      <c r="A3518" t="s">
        <v>2729</v>
      </c>
    </row>
    <row r="3519" spans="1:1" x14ac:dyDescent="0.25">
      <c r="A3519" t="s">
        <v>2777</v>
      </c>
    </row>
    <row r="3520" spans="1:1" x14ac:dyDescent="0.25">
      <c r="A3520" t="s">
        <v>3311</v>
      </c>
    </row>
    <row r="3521" spans="1:1" x14ac:dyDescent="0.25">
      <c r="A3521" t="s">
        <v>3312</v>
      </c>
    </row>
    <row r="3522" spans="1:1" x14ac:dyDescent="0.25">
      <c r="A3522" t="s">
        <v>3313</v>
      </c>
    </row>
    <row r="3523" spans="1:1" x14ac:dyDescent="0.25">
      <c r="A3523" t="s">
        <v>55</v>
      </c>
    </row>
    <row r="3524" spans="1:1" x14ac:dyDescent="0.25">
      <c r="A3524" t="s">
        <v>56</v>
      </c>
    </row>
    <row r="3525" spans="1:1" x14ac:dyDescent="0.25">
      <c r="A3525" t="s">
        <v>44</v>
      </c>
    </row>
    <row r="3526" spans="1:1" x14ac:dyDescent="0.25">
      <c r="A3526" t="s">
        <v>57</v>
      </c>
    </row>
    <row r="3527" spans="1:1" x14ac:dyDescent="0.25">
      <c r="A3527" t="s">
        <v>167</v>
      </c>
    </row>
    <row r="3528" spans="1:1" x14ac:dyDescent="0.25">
      <c r="A3528" t="s">
        <v>47</v>
      </c>
    </row>
    <row r="3529" spans="1:1" x14ac:dyDescent="0.25">
      <c r="A3529" t="s">
        <v>1169</v>
      </c>
    </row>
    <row r="3530" spans="1:1" x14ac:dyDescent="0.25">
      <c r="A3530" t="s">
        <v>1170</v>
      </c>
    </row>
    <row r="3531" spans="1:1" x14ac:dyDescent="0.25">
      <c r="A3531" t="s">
        <v>1171</v>
      </c>
    </row>
    <row r="3532" spans="1:1" x14ac:dyDescent="0.25">
      <c r="A3532" t="s">
        <v>1172</v>
      </c>
    </row>
    <row r="3534" spans="1:1" x14ac:dyDescent="0.25">
      <c r="A3534" t="s">
        <v>2811</v>
      </c>
    </row>
    <row r="3535" spans="1:1" x14ac:dyDescent="0.25">
      <c r="A3535" t="s">
        <v>2550</v>
      </c>
    </row>
    <row r="3536" spans="1:1" x14ac:dyDescent="0.25">
      <c r="A3536" t="s">
        <v>2729</v>
      </c>
    </row>
    <row r="3537" spans="1:1" x14ac:dyDescent="0.25">
      <c r="A3537" t="s">
        <v>2777</v>
      </c>
    </row>
    <row r="3538" spans="1:1" x14ac:dyDescent="0.25">
      <c r="A3538" t="s">
        <v>3314</v>
      </c>
    </row>
    <row r="3539" spans="1:1" x14ac:dyDescent="0.25">
      <c r="A3539" t="s">
        <v>3315</v>
      </c>
    </row>
    <row r="3540" spans="1:1" x14ac:dyDescent="0.25">
      <c r="A3540" t="s">
        <v>3316</v>
      </c>
    </row>
    <row r="3541" spans="1:1" x14ac:dyDescent="0.25">
      <c r="A3541" t="s">
        <v>84</v>
      </c>
    </row>
    <row r="3542" spans="1:1" x14ac:dyDescent="0.25">
      <c r="A3542" t="s">
        <v>85</v>
      </c>
    </row>
    <row r="3543" spans="1:1" x14ac:dyDescent="0.25">
      <c r="A3543" t="s">
        <v>44</v>
      </c>
    </row>
    <row r="3544" spans="1:1" x14ac:dyDescent="0.25">
      <c r="A3544" t="s">
        <v>66</v>
      </c>
    </row>
    <row r="3545" spans="1:1" x14ac:dyDescent="0.25">
      <c r="A3545" t="s">
        <v>167</v>
      </c>
    </row>
    <row r="3546" spans="1:1" x14ac:dyDescent="0.25">
      <c r="A3546" t="s">
        <v>47</v>
      </c>
    </row>
    <row r="3547" spans="1:1" x14ac:dyDescent="0.25">
      <c r="A3547" t="s">
        <v>1176</v>
      </c>
    </row>
    <row r="3548" spans="1:1" x14ac:dyDescent="0.25">
      <c r="A3548" t="s">
        <v>1177</v>
      </c>
    </row>
    <row r="3549" spans="1:1" x14ac:dyDescent="0.25">
      <c r="A3549" t="s">
        <v>1178</v>
      </c>
    </row>
    <row r="3550" spans="1:1" x14ac:dyDescent="0.25">
      <c r="A3550" t="s">
        <v>1179</v>
      </c>
    </row>
    <row r="3552" spans="1:1" x14ac:dyDescent="0.25">
      <c r="A3552" t="s">
        <v>3317</v>
      </c>
    </row>
    <row r="3553" spans="1:1" x14ac:dyDescent="0.25">
      <c r="A3553" t="s">
        <v>2551</v>
      </c>
    </row>
    <row r="3554" spans="1:1" x14ac:dyDescent="0.25">
      <c r="A3554" t="s">
        <v>2729</v>
      </c>
    </row>
    <row r="3555" spans="1:1" x14ac:dyDescent="0.25">
      <c r="A3555" t="s">
        <v>2777</v>
      </c>
    </row>
    <row r="3556" spans="1:1" x14ac:dyDescent="0.25">
      <c r="A3556" t="s">
        <v>3318</v>
      </c>
    </row>
    <row r="3557" spans="1:1" x14ac:dyDescent="0.25">
      <c r="A3557" t="s">
        <v>3319</v>
      </c>
    </row>
    <row r="3558" spans="1:1" x14ac:dyDescent="0.25">
      <c r="A3558" t="s">
        <v>3320</v>
      </c>
    </row>
    <row r="3559" spans="1:1" x14ac:dyDescent="0.25">
      <c r="A3559" t="s">
        <v>55</v>
      </c>
    </row>
    <row r="3560" spans="1:1" x14ac:dyDescent="0.25">
      <c r="A3560" t="s">
        <v>56</v>
      </c>
    </row>
    <row r="3561" spans="1:1" x14ac:dyDescent="0.25">
      <c r="A3561" t="s">
        <v>44</v>
      </c>
    </row>
    <row r="3562" spans="1:1" x14ac:dyDescent="0.25">
      <c r="A3562" t="s">
        <v>57</v>
      </c>
    </row>
    <row r="3563" spans="1:1" x14ac:dyDescent="0.25">
      <c r="A3563" t="s">
        <v>77</v>
      </c>
    </row>
    <row r="3564" spans="1:1" x14ac:dyDescent="0.25">
      <c r="A3564" t="s">
        <v>47</v>
      </c>
    </row>
    <row r="3565" spans="1:1" x14ac:dyDescent="0.25">
      <c r="A3565" t="s">
        <v>1176</v>
      </c>
    </row>
    <row r="3566" spans="1:1" x14ac:dyDescent="0.25">
      <c r="A3566" t="s">
        <v>263</v>
      </c>
    </row>
    <row r="3567" spans="1:1" x14ac:dyDescent="0.25">
      <c r="A3567" t="s">
        <v>1183</v>
      </c>
    </row>
    <row r="3568" spans="1:1" x14ac:dyDescent="0.25">
      <c r="A3568" t="s">
        <v>1184</v>
      </c>
    </row>
    <row r="3570" spans="1:1" x14ac:dyDescent="0.25">
      <c r="A3570" t="s">
        <v>2327</v>
      </c>
    </row>
    <row r="3571" spans="1:1" x14ac:dyDescent="0.25">
      <c r="A3571" t="s">
        <v>3321</v>
      </c>
    </row>
    <row r="3572" spans="1:1" x14ac:dyDescent="0.25">
      <c r="A3572" t="s">
        <v>2729</v>
      </c>
    </row>
    <row r="3573" spans="1:1" x14ac:dyDescent="0.25">
      <c r="A3573" t="s">
        <v>2777</v>
      </c>
    </row>
    <row r="3574" spans="1:1" x14ac:dyDescent="0.25">
      <c r="A3574" t="s">
        <v>3322</v>
      </c>
    </row>
    <row r="3575" spans="1:1" x14ac:dyDescent="0.25">
      <c r="A3575" t="s">
        <v>3323</v>
      </c>
    </row>
    <row r="3576" spans="1:1" x14ac:dyDescent="0.25">
      <c r="A3576" t="s">
        <v>3324</v>
      </c>
    </row>
    <row r="3577" spans="1:1" x14ac:dyDescent="0.25">
      <c r="A3577" t="s">
        <v>55</v>
      </c>
    </row>
    <row r="3578" spans="1:1" x14ac:dyDescent="0.25">
      <c r="A3578" t="s">
        <v>56</v>
      </c>
    </row>
    <row r="3579" spans="1:1" x14ac:dyDescent="0.25">
      <c r="A3579" t="s">
        <v>44</v>
      </c>
    </row>
    <row r="3580" spans="1:1" x14ac:dyDescent="0.25">
      <c r="A3580" t="s">
        <v>57</v>
      </c>
    </row>
    <row r="3581" spans="1:1" x14ac:dyDescent="0.25">
      <c r="A3581" t="s">
        <v>167</v>
      </c>
    </row>
    <row r="3582" spans="1:1" x14ac:dyDescent="0.25">
      <c r="A3582" t="s">
        <v>47</v>
      </c>
    </row>
    <row r="3583" spans="1:1" x14ac:dyDescent="0.25">
      <c r="A3583" t="s">
        <v>3325</v>
      </c>
    </row>
    <row r="3584" spans="1:1" x14ac:dyDescent="0.25">
      <c r="A3584" t="s">
        <v>1190</v>
      </c>
    </row>
    <row r="3585" spans="1:1" x14ac:dyDescent="0.25">
      <c r="A3585" t="s">
        <v>1191</v>
      </c>
    </row>
    <row r="3586" spans="1:1" x14ac:dyDescent="0.25">
      <c r="A3586" t="s">
        <v>69</v>
      </c>
    </row>
    <row r="3588" spans="1:1" x14ac:dyDescent="0.25">
      <c r="A3588" t="s">
        <v>2811</v>
      </c>
    </row>
    <row r="3589" spans="1:1" x14ac:dyDescent="0.25">
      <c r="A3589" t="s">
        <v>2552</v>
      </c>
    </row>
    <row r="3590" spans="1:1" x14ac:dyDescent="0.25">
      <c r="A3590" t="s">
        <v>2729</v>
      </c>
    </row>
    <row r="3591" spans="1:1" x14ac:dyDescent="0.25">
      <c r="A3591" t="s">
        <v>2777</v>
      </c>
    </row>
    <row r="3592" spans="1:1" x14ac:dyDescent="0.25">
      <c r="A3592" t="s">
        <v>3326</v>
      </c>
    </row>
    <row r="3593" spans="1:1" x14ac:dyDescent="0.25">
      <c r="A3593" t="s">
        <v>3327</v>
      </c>
    </row>
    <row r="3594" spans="1:1" x14ac:dyDescent="0.25">
      <c r="A3594" t="s">
        <v>2853</v>
      </c>
    </row>
    <row r="3595" spans="1:1" x14ac:dyDescent="0.25">
      <c r="A3595" t="s">
        <v>55</v>
      </c>
    </row>
    <row r="3596" spans="1:1" x14ac:dyDescent="0.25">
      <c r="A3596" t="s">
        <v>56</v>
      </c>
    </row>
    <row r="3597" spans="1:1" x14ac:dyDescent="0.25">
      <c r="A3597" t="s">
        <v>44</v>
      </c>
    </row>
    <row r="3598" spans="1:1" x14ac:dyDescent="0.25">
      <c r="A3598" t="s">
        <v>57</v>
      </c>
    </row>
    <row r="3599" spans="1:1" x14ac:dyDescent="0.25">
      <c r="A3599" t="s">
        <v>77</v>
      </c>
    </row>
    <row r="3600" spans="1:1" x14ac:dyDescent="0.25">
      <c r="A3600" t="s">
        <v>47</v>
      </c>
    </row>
    <row r="3601" spans="1:1" x14ac:dyDescent="0.25">
      <c r="A3601" t="s">
        <v>3328</v>
      </c>
    </row>
    <row r="3602" spans="1:1" x14ac:dyDescent="0.25">
      <c r="A3602" t="s">
        <v>1195</v>
      </c>
    </row>
    <row r="3603" spans="1:1" x14ac:dyDescent="0.25">
      <c r="A3603" t="s">
        <v>1196</v>
      </c>
    </row>
    <row r="3604" spans="1:1" x14ac:dyDescent="0.25">
      <c r="A3604" t="s">
        <v>69</v>
      </c>
    </row>
    <row r="3606" spans="1:1" x14ac:dyDescent="0.25">
      <c r="A3606" t="s">
        <v>2328</v>
      </c>
    </row>
    <row r="3607" spans="1:1" x14ac:dyDescent="0.25">
      <c r="A3607" t="s">
        <v>2553</v>
      </c>
    </row>
    <row r="3608" spans="1:1" x14ac:dyDescent="0.25">
      <c r="A3608" t="s">
        <v>2730</v>
      </c>
    </row>
    <row r="3609" spans="1:1" x14ac:dyDescent="0.25">
      <c r="A3609" t="s">
        <v>2777</v>
      </c>
    </row>
    <row r="3610" spans="1:1" x14ac:dyDescent="0.25">
      <c r="A3610" t="s">
        <v>3329</v>
      </c>
    </row>
    <row r="3611" spans="1:1" x14ac:dyDescent="0.25">
      <c r="A3611" t="s">
        <v>3330</v>
      </c>
    </row>
    <row r="3612" spans="1:1" x14ac:dyDescent="0.25">
      <c r="A3612" t="s">
        <v>3331</v>
      </c>
    </row>
    <row r="3613" spans="1:1" x14ac:dyDescent="0.25">
      <c r="A3613" t="s">
        <v>55</v>
      </c>
    </row>
    <row r="3614" spans="1:1" x14ac:dyDescent="0.25">
      <c r="A3614" t="s">
        <v>56</v>
      </c>
    </row>
    <row r="3615" spans="1:1" x14ac:dyDescent="0.25">
      <c r="A3615" t="s">
        <v>44</v>
      </c>
    </row>
    <row r="3616" spans="1:1" x14ac:dyDescent="0.25">
      <c r="A3616" t="s">
        <v>57</v>
      </c>
    </row>
    <row r="3617" spans="1:1" x14ac:dyDescent="0.25">
      <c r="A3617" t="s">
        <v>77</v>
      </c>
    </row>
    <row r="3618" spans="1:1" x14ac:dyDescent="0.25">
      <c r="A3618" t="s">
        <v>47</v>
      </c>
    </row>
    <row r="3619" spans="1:1" x14ac:dyDescent="0.25">
      <c r="A3619" t="s">
        <v>1176</v>
      </c>
    </row>
    <row r="3620" spans="1:1" x14ac:dyDescent="0.25">
      <c r="A3620" t="s">
        <v>3332</v>
      </c>
    </row>
    <row r="3621" spans="1:1" x14ac:dyDescent="0.25">
      <c r="A3621" t="s">
        <v>1201</v>
      </c>
    </row>
    <row r="3622" spans="1:1" x14ac:dyDescent="0.25">
      <c r="A3622" t="s">
        <v>1202</v>
      </c>
    </row>
    <row r="3624" spans="1:1" x14ac:dyDescent="0.25">
      <c r="A3624" t="s">
        <v>2329</v>
      </c>
    </row>
    <row r="3625" spans="1:1" x14ac:dyDescent="0.25">
      <c r="A3625" t="s">
        <v>2554</v>
      </c>
    </row>
    <row r="3626" spans="1:1" x14ac:dyDescent="0.25">
      <c r="A3626" t="s">
        <v>2730</v>
      </c>
    </row>
    <row r="3627" spans="1:1" x14ac:dyDescent="0.25">
      <c r="A3627" t="s">
        <v>2777</v>
      </c>
    </row>
    <row r="3628" spans="1:1" x14ac:dyDescent="0.25">
      <c r="A3628" t="s">
        <v>3333</v>
      </c>
    </row>
    <row r="3629" spans="1:1" x14ac:dyDescent="0.25">
      <c r="A3629" t="s">
        <v>3334</v>
      </c>
    </row>
    <row r="3630" spans="1:1" x14ac:dyDescent="0.25">
      <c r="A3630" t="s">
        <v>3335</v>
      </c>
    </row>
    <row r="3631" spans="1:1" x14ac:dyDescent="0.25">
      <c r="A3631" t="s">
        <v>55</v>
      </c>
    </row>
    <row r="3632" spans="1:1" x14ac:dyDescent="0.25">
      <c r="A3632" t="s">
        <v>56</v>
      </c>
    </row>
    <row r="3633" spans="1:1" x14ac:dyDescent="0.25">
      <c r="A3633" t="s">
        <v>44</v>
      </c>
    </row>
    <row r="3634" spans="1:1" x14ac:dyDescent="0.25">
      <c r="A3634" t="s">
        <v>57</v>
      </c>
    </row>
    <row r="3635" spans="1:1" x14ac:dyDescent="0.25">
      <c r="A3635" t="s">
        <v>167</v>
      </c>
    </row>
    <row r="3636" spans="1:1" x14ac:dyDescent="0.25">
      <c r="A3636" t="s">
        <v>47</v>
      </c>
    </row>
    <row r="3637" spans="1:1" x14ac:dyDescent="0.25">
      <c r="A3637" t="s">
        <v>2731</v>
      </c>
    </row>
    <row r="3638" spans="1:1" x14ac:dyDescent="0.25">
      <c r="A3638" t="s">
        <v>1207</v>
      </c>
    </row>
    <row r="3639" spans="1:1" x14ac:dyDescent="0.25">
      <c r="A3639" t="s">
        <v>1208</v>
      </c>
    </row>
    <row r="3640" spans="1:1" x14ac:dyDescent="0.25">
      <c r="A3640" t="s">
        <v>1209</v>
      </c>
    </row>
    <row r="3642" spans="1:1" x14ac:dyDescent="0.25">
      <c r="A3642" t="s">
        <v>2330</v>
      </c>
    </row>
    <row r="3643" spans="1:1" x14ac:dyDescent="0.25">
      <c r="A3643" t="s">
        <v>2555</v>
      </c>
    </row>
    <row r="3644" spans="1:1" x14ac:dyDescent="0.25">
      <c r="A3644" t="s">
        <v>2732</v>
      </c>
    </row>
    <row r="3645" spans="1:1" x14ac:dyDescent="0.25">
      <c r="A3645" t="s">
        <v>2777</v>
      </c>
    </row>
    <row r="3646" spans="1:1" x14ac:dyDescent="0.25">
      <c r="A3646" t="s">
        <v>3336</v>
      </c>
    </row>
    <row r="3647" spans="1:1" x14ac:dyDescent="0.25">
      <c r="A3647" t="s">
        <v>3337</v>
      </c>
    </row>
    <row r="3648" spans="1:1" x14ac:dyDescent="0.25">
      <c r="A3648" t="s">
        <v>2955</v>
      </c>
    </row>
    <row r="3649" spans="1:1" x14ac:dyDescent="0.25">
      <c r="A3649" t="s">
        <v>76</v>
      </c>
    </row>
    <row r="3650" spans="1:1" x14ac:dyDescent="0.25">
      <c r="A3650" t="s">
        <v>339</v>
      </c>
    </row>
    <row r="3651" spans="1:1" x14ac:dyDescent="0.25">
      <c r="A3651" t="s">
        <v>44</v>
      </c>
    </row>
    <row r="3652" spans="1:1" x14ac:dyDescent="0.25">
      <c r="A3652" t="s">
        <v>66</v>
      </c>
    </row>
    <row r="3653" spans="1:1" x14ac:dyDescent="0.25">
      <c r="A3653" t="s">
        <v>113</v>
      </c>
    </row>
    <row r="3654" spans="1:1" x14ac:dyDescent="0.25">
      <c r="A3654" t="s">
        <v>47</v>
      </c>
    </row>
    <row r="3655" spans="1:1" x14ac:dyDescent="0.25">
      <c r="A3655" t="s">
        <v>3338</v>
      </c>
    </row>
    <row r="3656" spans="1:1" x14ac:dyDescent="0.25">
      <c r="A3656" t="s">
        <v>1213</v>
      </c>
    </row>
    <row r="3657" spans="1:1" x14ac:dyDescent="0.25">
      <c r="A3657" t="s">
        <v>1214</v>
      </c>
    </row>
    <row r="3658" spans="1:1" x14ac:dyDescent="0.25">
      <c r="A3658" t="s">
        <v>1215</v>
      </c>
    </row>
    <row r="3660" spans="1:1" x14ac:dyDescent="0.25">
      <c r="A3660" t="s">
        <v>2331</v>
      </c>
    </row>
    <row r="3661" spans="1:1" x14ac:dyDescent="0.25">
      <c r="A3661" t="s">
        <v>2556</v>
      </c>
    </row>
    <row r="3662" spans="1:1" x14ac:dyDescent="0.25">
      <c r="A3662" t="s">
        <v>2733</v>
      </c>
    </row>
    <row r="3663" spans="1:1" x14ac:dyDescent="0.25">
      <c r="A3663" t="s">
        <v>2782</v>
      </c>
    </row>
    <row r="3664" spans="1:1" x14ac:dyDescent="0.25">
      <c r="A3664" t="s">
        <v>2793</v>
      </c>
    </row>
    <row r="3665" spans="1:1" x14ac:dyDescent="0.25">
      <c r="A3665" t="s">
        <v>2794</v>
      </c>
    </row>
    <row r="3666" spans="1:1" x14ac:dyDescent="0.25">
      <c r="A3666" t="s">
        <v>2795</v>
      </c>
    </row>
    <row r="3667" spans="1:1" x14ac:dyDescent="0.25">
      <c r="A3667" t="s">
        <v>414</v>
      </c>
    </row>
    <row r="3668" spans="1:1" x14ac:dyDescent="0.25">
      <c r="A3668" t="s">
        <v>415</v>
      </c>
    </row>
    <row r="3669" spans="1:1" x14ac:dyDescent="0.25">
      <c r="A3669" t="s">
        <v>44</v>
      </c>
    </row>
    <row r="3670" spans="1:1" x14ac:dyDescent="0.25">
      <c r="A3670" t="s">
        <v>384</v>
      </c>
    </row>
    <row r="3671" spans="1:1" x14ac:dyDescent="0.25">
      <c r="A3671" t="s">
        <v>77</v>
      </c>
    </row>
    <row r="3672" spans="1:1" x14ac:dyDescent="0.25">
      <c r="A3672" t="s">
        <v>47</v>
      </c>
    </row>
    <row r="3673" spans="1:1" x14ac:dyDescent="0.25">
      <c r="A3673" t="s">
        <v>3339</v>
      </c>
    </row>
    <row r="3674" spans="1:1" x14ac:dyDescent="0.25">
      <c r="A3674" t="s">
        <v>1217</v>
      </c>
    </row>
    <row r="3675" spans="1:1" x14ac:dyDescent="0.25">
      <c r="A3675" t="s">
        <v>1218</v>
      </c>
    </row>
    <row r="3676" spans="1:1" x14ac:dyDescent="0.25">
      <c r="A3676" t="s">
        <v>1219</v>
      </c>
    </row>
    <row r="3678" spans="1:1" x14ac:dyDescent="0.25">
      <c r="A3678" t="s">
        <v>2332</v>
      </c>
    </row>
    <row r="3679" spans="1:1" x14ac:dyDescent="0.25">
      <c r="A3679" t="s">
        <v>2557</v>
      </c>
    </row>
    <row r="3680" spans="1:1" x14ac:dyDescent="0.25">
      <c r="A3680" t="s">
        <v>2733</v>
      </c>
    </row>
    <row r="3681" spans="1:1" x14ac:dyDescent="0.25">
      <c r="A3681" t="s">
        <v>2782</v>
      </c>
    </row>
    <row r="3682" spans="1:1" x14ac:dyDescent="0.25">
      <c r="A3682" t="s">
        <v>3340</v>
      </c>
    </row>
    <row r="3683" spans="1:1" x14ac:dyDescent="0.25">
      <c r="A3683" t="s">
        <v>3341</v>
      </c>
    </row>
    <row r="3684" spans="1:1" x14ac:dyDescent="0.25">
      <c r="A3684" t="s">
        <v>3212</v>
      </c>
    </row>
    <row r="3685" spans="1:1" x14ac:dyDescent="0.25">
      <c r="A3685" t="s">
        <v>216</v>
      </c>
    </row>
    <row r="3686" spans="1:1" x14ac:dyDescent="0.25">
      <c r="A3686" t="s">
        <v>73</v>
      </c>
    </row>
    <row r="3687" spans="1:1" x14ac:dyDescent="0.25">
      <c r="A3687" t="s">
        <v>44</v>
      </c>
    </row>
    <row r="3688" spans="1:1" x14ac:dyDescent="0.25">
      <c r="A3688" t="s">
        <v>45</v>
      </c>
    </row>
    <row r="3689" spans="1:1" x14ac:dyDescent="0.25">
      <c r="A3689" t="s">
        <v>77</v>
      </c>
    </row>
    <row r="3690" spans="1:1" x14ac:dyDescent="0.25">
      <c r="A3690" t="s">
        <v>47</v>
      </c>
    </row>
    <row r="3691" spans="1:1" x14ac:dyDescent="0.25">
      <c r="A3691" t="s">
        <v>1222</v>
      </c>
    </row>
    <row r="3692" spans="1:1" x14ac:dyDescent="0.25">
      <c r="A3692" t="s">
        <v>1223</v>
      </c>
    </row>
    <row r="3693" spans="1:1" x14ac:dyDescent="0.25">
      <c r="A3693" t="s">
        <v>1224</v>
      </c>
    </row>
    <row r="3694" spans="1:1" x14ac:dyDescent="0.25">
      <c r="A3694" t="s">
        <v>1225</v>
      </c>
    </row>
    <row r="3696" spans="1:1" x14ac:dyDescent="0.25">
      <c r="A3696" t="s">
        <v>2333</v>
      </c>
    </row>
    <row r="3697" spans="1:1" x14ac:dyDescent="0.25">
      <c r="A3697" t="s">
        <v>2558</v>
      </c>
    </row>
    <row r="3698" spans="1:1" x14ac:dyDescent="0.25">
      <c r="A3698" t="s">
        <v>2733</v>
      </c>
    </row>
    <row r="3699" spans="1:1" x14ac:dyDescent="0.25">
      <c r="A3699" t="s">
        <v>2782</v>
      </c>
    </row>
    <row r="3700" spans="1:1" x14ac:dyDescent="0.25">
      <c r="A3700" t="s">
        <v>3342</v>
      </c>
    </row>
    <row r="3701" spans="1:1" x14ac:dyDescent="0.25">
      <c r="A3701" t="s">
        <v>3343</v>
      </c>
    </row>
    <row r="3702" spans="1:1" x14ac:dyDescent="0.25">
      <c r="A3702" t="s">
        <v>2969</v>
      </c>
    </row>
    <row r="3703" spans="1:1" x14ac:dyDescent="0.25">
      <c r="A3703" t="s">
        <v>112</v>
      </c>
    </row>
    <row r="3704" spans="1:1" x14ac:dyDescent="0.25">
      <c r="A3704" t="s">
        <v>120</v>
      </c>
    </row>
    <row r="3705" spans="1:1" x14ac:dyDescent="0.25">
      <c r="A3705" t="s">
        <v>44</v>
      </c>
    </row>
    <row r="3706" spans="1:1" x14ac:dyDescent="0.25">
      <c r="A3706" t="s">
        <v>66</v>
      </c>
    </row>
    <row r="3707" spans="1:1" x14ac:dyDescent="0.25">
      <c r="A3707" t="s">
        <v>77</v>
      </c>
    </row>
    <row r="3708" spans="1:1" x14ac:dyDescent="0.25">
      <c r="A3708" t="s">
        <v>47</v>
      </c>
    </row>
    <row r="3709" spans="1:1" x14ac:dyDescent="0.25">
      <c r="A3709" t="s">
        <v>1222</v>
      </c>
    </row>
    <row r="3710" spans="1:1" x14ac:dyDescent="0.25">
      <c r="A3710" t="s">
        <v>1228</v>
      </c>
    </row>
    <row r="3711" spans="1:1" x14ac:dyDescent="0.25">
      <c r="A3711" t="s">
        <v>1229</v>
      </c>
    </row>
    <row r="3712" spans="1:1" x14ac:dyDescent="0.25">
      <c r="A3712" t="s">
        <v>1230</v>
      </c>
    </row>
    <row r="3714" spans="1:1" x14ac:dyDescent="0.25">
      <c r="A3714" t="s">
        <v>2334</v>
      </c>
    </row>
    <row r="3715" spans="1:1" x14ac:dyDescent="0.25">
      <c r="A3715" t="s">
        <v>2559</v>
      </c>
    </row>
    <row r="3716" spans="1:1" x14ac:dyDescent="0.25">
      <c r="A3716" t="s">
        <v>2733</v>
      </c>
    </row>
    <row r="3717" spans="1:1" x14ac:dyDescent="0.25">
      <c r="A3717" t="s">
        <v>2782</v>
      </c>
    </row>
    <row r="3718" spans="1:1" x14ac:dyDescent="0.25">
      <c r="A3718" t="s">
        <v>3344</v>
      </c>
    </row>
    <row r="3719" spans="1:1" x14ac:dyDescent="0.25">
      <c r="A3719" t="s">
        <v>3345</v>
      </c>
    </row>
    <row r="3720" spans="1:1" x14ac:dyDescent="0.25">
      <c r="A3720" t="s">
        <v>3346</v>
      </c>
    </row>
    <row r="3721" spans="1:1" x14ac:dyDescent="0.25">
      <c r="A3721" t="s">
        <v>55</v>
      </c>
    </row>
    <row r="3722" spans="1:1" x14ac:dyDescent="0.25">
      <c r="A3722" t="s">
        <v>56</v>
      </c>
    </row>
    <row r="3723" spans="1:1" x14ac:dyDescent="0.25">
      <c r="A3723" t="s">
        <v>44</v>
      </c>
    </row>
    <row r="3724" spans="1:1" x14ac:dyDescent="0.25">
      <c r="A3724" t="s">
        <v>57</v>
      </c>
    </row>
    <row r="3725" spans="1:1" x14ac:dyDescent="0.25">
      <c r="A3725" t="s">
        <v>77</v>
      </c>
    </row>
    <row r="3726" spans="1:1" x14ac:dyDescent="0.25">
      <c r="A3726" t="s">
        <v>47</v>
      </c>
    </row>
    <row r="3727" spans="1:1" x14ac:dyDescent="0.25">
      <c r="A3727" t="s">
        <v>3347</v>
      </c>
    </row>
    <row r="3728" spans="1:1" x14ac:dyDescent="0.25">
      <c r="A3728" t="s">
        <v>1235</v>
      </c>
    </row>
    <row r="3729" spans="1:1" x14ac:dyDescent="0.25">
      <c r="A3729" t="s">
        <v>1236</v>
      </c>
    </row>
    <row r="3730" spans="1:1" x14ac:dyDescent="0.25">
      <c r="A3730" t="s">
        <v>69</v>
      </c>
    </row>
    <row r="3732" spans="1:1" x14ac:dyDescent="0.25">
      <c r="A3732" t="s">
        <v>2811</v>
      </c>
    </row>
    <row r="3733" spans="1:1" x14ac:dyDescent="0.25">
      <c r="A3733" t="s">
        <v>2559</v>
      </c>
    </row>
    <row r="3734" spans="1:1" x14ac:dyDescent="0.25">
      <c r="A3734" t="s">
        <v>2733</v>
      </c>
    </row>
    <row r="3735" spans="1:1" x14ac:dyDescent="0.25">
      <c r="A3735" t="s">
        <v>2782</v>
      </c>
    </row>
    <row r="3736" spans="1:1" x14ac:dyDescent="0.25">
      <c r="A3736" t="s">
        <v>3344</v>
      </c>
    </row>
    <row r="3737" spans="1:1" x14ac:dyDescent="0.25">
      <c r="A3737" t="s">
        <v>3345</v>
      </c>
    </row>
    <row r="3738" spans="1:1" x14ac:dyDescent="0.25">
      <c r="A3738" t="s">
        <v>3346</v>
      </c>
    </row>
    <row r="3739" spans="1:1" x14ac:dyDescent="0.25">
      <c r="A3739" t="s">
        <v>84</v>
      </c>
    </row>
    <row r="3740" spans="1:1" x14ac:dyDescent="0.25">
      <c r="A3740" t="s">
        <v>85</v>
      </c>
    </row>
    <row r="3741" spans="1:1" x14ac:dyDescent="0.25">
      <c r="A3741" t="s">
        <v>44</v>
      </c>
    </row>
    <row r="3742" spans="1:1" x14ac:dyDescent="0.25">
      <c r="A3742" t="s">
        <v>66</v>
      </c>
    </row>
    <row r="3743" spans="1:1" x14ac:dyDescent="0.25">
      <c r="A3743" t="s">
        <v>167</v>
      </c>
    </row>
    <row r="3744" spans="1:1" x14ac:dyDescent="0.25">
      <c r="A3744" t="s">
        <v>47</v>
      </c>
    </row>
    <row r="3745" spans="1:1" x14ac:dyDescent="0.25">
      <c r="A3745" t="s">
        <v>3348</v>
      </c>
    </row>
    <row r="3746" spans="1:1" x14ac:dyDescent="0.25">
      <c r="A3746" t="s">
        <v>1238</v>
      </c>
    </row>
    <row r="3747" spans="1:1" x14ac:dyDescent="0.25">
      <c r="A3747" t="s">
        <v>1239</v>
      </c>
    </row>
    <row r="3748" spans="1:1" x14ac:dyDescent="0.25">
      <c r="A3748" t="s">
        <v>1240</v>
      </c>
    </row>
    <row r="3750" spans="1:1" x14ac:dyDescent="0.25">
      <c r="A3750" t="s">
        <v>2811</v>
      </c>
    </row>
    <row r="3751" spans="1:1" x14ac:dyDescent="0.25">
      <c r="A3751" t="s">
        <v>2558</v>
      </c>
    </row>
    <row r="3752" spans="1:1" x14ac:dyDescent="0.25">
      <c r="A3752" t="s">
        <v>2733</v>
      </c>
    </row>
    <row r="3753" spans="1:1" x14ac:dyDescent="0.25">
      <c r="A3753" t="s">
        <v>2782</v>
      </c>
    </row>
    <row r="3754" spans="1:1" x14ac:dyDescent="0.25">
      <c r="A3754" t="s">
        <v>3349</v>
      </c>
    </row>
    <row r="3755" spans="1:1" x14ac:dyDescent="0.25">
      <c r="A3755" t="s">
        <v>3350</v>
      </c>
    </row>
    <row r="3756" spans="1:1" x14ac:dyDescent="0.25">
      <c r="A3756" t="s">
        <v>3351</v>
      </c>
    </row>
    <row r="3757" spans="1:1" x14ac:dyDescent="0.25">
      <c r="A3757" t="s">
        <v>279</v>
      </c>
    </row>
    <row r="3758" spans="1:1" x14ac:dyDescent="0.25">
      <c r="A3758" t="s">
        <v>280</v>
      </c>
    </row>
    <row r="3759" spans="1:1" x14ac:dyDescent="0.25">
      <c r="A3759" t="s">
        <v>44</v>
      </c>
    </row>
    <row r="3760" spans="1:1" x14ac:dyDescent="0.25">
      <c r="A3760" t="s">
        <v>45</v>
      </c>
    </row>
    <row r="3761" spans="1:1" x14ac:dyDescent="0.25">
      <c r="A3761" t="s">
        <v>167</v>
      </c>
    </row>
    <row r="3762" spans="1:1" x14ac:dyDescent="0.25">
      <c r="A3762" t="s">
        <v>47</v>
      </c>
    </row>
    <row r="3763" spans="1:1" x14ac:dyDescent="0.25">
      <c r="A3763" t="s">
        <v>3352</v>
      </c>
    </row>
    <row r="3764" spans="1:1" x14ac:dyDescent="0.25">
      <c r="A3764" t="s">
        <v>1245</v>
      </c>
    </row>
    <row r="3765" spans="1:1" x14ac:dyDescent="0.25">
      <c r="A3765" t="s">
        <v>1246</v>
      </c>
    </row>
    <row r="3766" spans="1:1" x14ac:dyDescent="0.25">
      <c r="A3766" t="s">
        <v>69</v>
      </c>
    </row>
    <row r="3768" spans="1:1" x14ac:dyDescent="0.25">
      <c r="A3768" t="s">
        <v>2335</v>
      </c>
    </row>
    <row r="3769" spans="1:1" x14ac:dyDescent="0.25">
      <c r="A3769" t="s">
        <v>2560</v>
      </c>
    </row>
    <row r="3770" spans="1:1" x14ac:dyDescent="0.25">
      <c r="A3770" t="s">
        <v>2733</v>
      </c>
    </row>
    <row r="3771" spans="1:1" x14ac:dyDescent="0.25">
      <c r="A3771" t="s">
        <v>2782</v>
      </c>
    </row>
    <row r="3772" spans="1:1" x14ac:dyDescent="0.25">
      <c r="A3772" t="s">
        <v>3353</v>
      </c>
    </row>
    <row r="3773" spans="1:1" x14ac:dyDescent="0.25">
      <c r="A3773" t="s">
        <v>3354</v>
      </c>
    </row>
    <row r="3774" spans="1:1" x14ac:dyDescent="0.25">
      <c r="A3774" t="s">
        <v>3331</v>
      </c>
    </row>
    <row r="3775" spans="1:1" x14ac:dyDescent="0.25">
      <c r="A3775" t="s">
        <v>84</v>
      </c>
    </row>
    <row r="3776" spans="1:1" x14ac:dyDescent="0.25">
      <c r="A3776" t="s">
        <v>73</v>
      </c>
    </row>
    <row r="3777" spans="1:1" x14ac:dyDescent="0.25">
      <c r="A3777" t="s">
        <v>44</v>
      </c>
    </row>
    <row r="3778" spans="1:1" x14ac:dyDescent="0.25">
      <c r="A3778" t="s">
        <v>66</v>
      </c>
    </row>
    <row r="3779" spans="1:1" x14ac:dyDescent="0.25">
      <c r="A3779" t="s">
        <v>77</v>
      </c>
    </row>
    <row r="3780" spans="1:1" x14ac:dyDescent="0.25">
      <c r="A3780" t="s">
        <v>235</v>
      </c>
    </row>
    <row r="3781" spans="1:1" x14ac:dyDescent="0.25">
      <c r="A3781" t="s">
        <v>1222</v>
      </c>
    </row>
    <row r="3782" spans="1:1" x14ac:dyDescent="0.25">
      <c r="A3782" t="s">
        <v>1249</v>
      </c>
    </row>
    <row r="3783" spans="1:1" x14ac:dyDescent="0.25">
      <c r="A3783" t="s">
        <v>1250</v>
      </c>
    </row>
    <row r="3784" spans="1:1" x14ac:dyDescent="0.25">
      <c r="A3784" t="s">
        <v>1251</v>
      </c>
    </row>
    <row r="3786" spans="1:1" x14ac:dyDescent="0.25">
      <c r="A3786" t="s">
        <v>2811</v>
      </c>
    </row>
    <row r="3787" spans="1:1" x14ac:dyDescent="0.25">
      <c r="A3787" t="s">
        <v>2561</v>
      </c>
    </row>
    <row r="3788" spans="1:1" x14ac:dyDescent="0.25">
      <c r="A3788" t="s">
        <v>2707</v>
      </c>
    </row>
    <row r="3789" spans="1:1" x14ac:dyDescent="0.25">
      <c r="A3789" t="s">
        <v>2776</v>
      </c>
    </row>
    <row r="3790" spans="1:1" x14ac:dyDescent="0.25">
      <c r="A3790" t="s">
        <v>3355</v>
      </c>
    </row>
    <row r="3791" spans="1:1" x14ac:dyDescent="0.25">
      <c r="A3791" t="s">
        <v>3356</v>
      </c>
    </row>
    <row r="3792" spans="1:1" x14ac:dyDescent="0.25">
      <c r="A3792" t="s">
        <v>3357</v>
      </c>
    </row>
    <row r="3793" spans="1:1" x14ac:dyDescent="0.25">
      <c r="A3793" t="s">
        <v>55</v>
      </c>
    </row>
    <row r="3794" spans="1:1" x14ac:dyDescent="0.25">
      <c r="A3794" t="s">
        <v>56</v>
      </c>
    </row>
    <row r="3795" spans="1:1" x14ac:dyDescent="0.25">
      <c r="A3795" t="s">
        <v>44</v>
      </c>
    </row>
    <row r="3796" spans="1:1" x14ac:dyDescent="0.25">
      <c r="A3796" t="s">
        <v>57</v>
      </c>
    </row>
    <row r="3797" spans="1:1" x14ac:dyDescent="0.25">
      <c r="A3797" t="s">
        <v>167</v>
      </c>
    </row>
    <row r="3798" spans="1:1" x14ac:dyDescent="0.25">
      <c r="A3798" t="s">
        <v>47</v>
      </c>
    </row>
    <row r="3799" spans="1:1" x14ac:dyDescent="0.25">
      <c r="A3799" t="s">
        <v>2734</v>
      </c>
    </row>
    <row r="3800" spans="1:1" x14ac:dyDescent="0.25">
      <c r="A3800" t="s">
        <v>1256</v>
      </c>
    </row>
    <row r="3801" spans="1:1" x14ac:dyDescent="0.25">
      <c r="A3801" t="s">
        <v>1257</v>
      </c>
    </row>
    <row r="3802" spans="1:1" x14ac:dyDescent="0.25">
      <c r="A3802" t="s">
        <v>69</v>
      </c>
    </row>
    <row r="3804" spans="1:1" x14ac:dyDescent="0.25">
      <c r="A3804" t="s">
        <v>2336</v>
      </c>
    </row>
    <row r="3805" spans="1:1" x14ac:dyDescent="0.25">
      <c r="A3805" t="s">
        <v>2562</v>
      </c>
    </row>
    <row r="3806" spans="1:1" x14ac:dyDescent="0.25">
      <c r="A3806" t="s">
        <v>2735</v>
      </c>
    </row>
    <row r="3807" spans="1:1" x14ac:dyDescent="0.25">
      <c r="A3807" t="s">
        <v>2782</v>
      </c>
    </row>
    <row r="3808" spans="1:1" x14ac:dyDescent="0.25">
      <c r="A3808" t="s">
        <v>3358</v>
      </c>
    </row>
    <row r="3809" spans="1:1" x14ac:dyDescent="0.25">
      <c r="A3809" t="s">
        <v>3359</v>
      </c>
    </row>
    <row r="3810" spans="1:1" x14ac:dyDescent="0.25">
      <c r="A3810" t="s">
        <v>3360</v>
      </c>
    </row>
    <row r="3811" spans="1:1" x14ac:dyDescent="0.25">
      <c r="A3811" t="s">
        <v>55</v>
      </c>
    </row>
    <row r="3812" spans="1:1" x14ac:dyDescent="0.25">
      <c r="A3812" t="s">
        <v>56</v>
      </c>
    </row>
    <row r="3813" spans="1:1" x14ac:dyDescent="0.25">
      <c r="A3813" t="s">
        <v>44</v>
      </c>
    </row>
    <row r="3814" spans="1:1" x14ac:dyDescent="0.25">
      <c r="A3814" t="s">
        <v>57</v>
      </c>
    </row>
    <row r="3815" spans="1:1" x14ac:dyDescent="0.25">
      <c r="A3815" t="s">
        <v>77</v>
      </c>
    </row>
    <row r="3816" spans="1:1" x14ac:dyDescent="0.25">
      <c r="A3816" t="s">
        <v>47</v>
      </c>
    </row>
    <row r="3817" spans="1:1" x14ac:dyDescent="0.25">
      <c r="A3817" t="s">
        <v>2736</v>
      </c>
    </row>
    <row r="3818" spans="1:1" x14ac:dyDescent="0.25">
      <c r="A3818" t="s">
        <v>1262</v>
      </c>
    </row>
    <row r="3819" spans="1:1" x14ac:dyDescent="0.25">
      <c r="A3819" t="s">
        <v>1263</v>
      </c>
    </row>
    <row r="3820" spans="1:1" x14ac:dyDescent="0.25">
      <c r="A3820" t="s">
        <v>1264</v>
      </c>
    </row>
    <row r="3822" spans="1:1" x14ac:dyDescent="0.25">
      <c r="A3822" t="s">
        <v>2337</v>
      </c>
    </row>
    <row r="3823" spans="1:1" x14ac:dyDescent="0.25">
      <c r="A3823" t="s">
        <v>2563</v>
      </c>
    </row>
    <row r="3824" spans="1:1" x14ac:dyDescent="0.25">
      <c r="A3824" t="s">
        <v>2737</v>
      </c>
    </row>
    <row r="3825" spans="1:1" x14ac:dyDescent="0.25">
      <c r="A3825" t="s">
        <v>2774</v>
      </c>
    </row>
    <row r="3826" spans="1:1" x14ac:dyDescent="0.25">
      <c r="A3826" t="s">
        <v>3361</v>
      </c>
    </row>
    <row r="3827" spans="1:1" x14ac:dyDescent="0.25">
      <c r="A3827" t="s">
        <v>3362</v>
      </c>
    </row>
    <row r="3828" spans="1:1" x14ac:dyDescent="0.25">
      <c r="A3828" t="s">
        <v>3363</v>
      </c>
    </row>
    <row r="3829" spans="1:1" x14ac:dyDescent="0.25">
      <c r="A3829" t="s">
        <v>84</v>
      </c>
    </row>
    <row r="3830" spans="1:1" x14ac:dyDescent="0.25">
      <c r="A3830" t="s">
        <v>85</v>
      </c>
    </row>
    <row r="3831" spans="1:1" x14ac:dyDescent="0.25">
      <c r="A3831" t="s">
        <v>44</v>
      </c>
    </row>
    <row r="3832" spans="1:1" x14ac:dyDescent="0.25">
      <c r="A3832" t="s">
        <v>66</v>
      </c>
    </row>
    <row r="3833" spans="1:1" x14ac:dyDescent="0.25">
      <c r="A3833" t="s">
        <v>167</v>
      </c>
    </row>
    <row r="3834" spans="1:1" x14ac:dyDescent="0.25">
      <c r="A3834" t="s">
        <v>93</v>
      </c>
    </row>
    <row r="3835" spans="1:1" x14ac:dyDescent="0.25">
      <c r="A3835" t="s">
        <v>3364</v>
      </c>
    </row>
    <row r="3836" spans="1:1" x14ac:dyDescent="0.25">
      <c r="A3836" t="s">
        <v>1269</v>
      </c>
    </row>
    <row r="3837" spans="1:1" x14ac:dyDescent="0.25">
      <c r="A3837" t="s">
        <v>1270</v>
      </c>
    </row>
    <row r="3838" spans="1:1" x14ac:dyDescent="0.25">
      <c r="A3838" t="s">
        <v>1271</v>
      </c>
    </row>
    <row r="3840" spans="1:1" x14ac:dyDescent="0.25">
      <c r="A3840" t="s">
        <v>2811</v>
      </c>
    </row>
    <row r="3841" spans="1:1" x14ac:dyDescent="0.25">
      <c r="A3841" t="s">
        <v>2563</v>
      </c>
    </row>
    <row r="3842" spans="1:1" x14ac:dyDescent="0.25">
      <c r="A3842" t="s">
        <v>2737</v>
      </c>
    </row>
    <row r="3843" spans="1:1" x14ac:dyDescent="0.25">
      <c r="A3843" t="s">
        <v>2774</v>
      </c>
    </row>
    <row r="3844" spans="1:1" x14ac:dyDescent="0.25">
      <c r="A3844" t="s">
        <v>3365</v>
      </c>
    </row>
    <row r="3845" spans="1:1" x14ac:dyDescent="0.25">
      <c r="A3845" t="s">
        <v>3366</v>
      </c>
    </row>
    <row r="3846" spans="1:1" x14ac:dyDescent="0.25">
      <c r="A3846" t="s">
        <v>3367</v>
      </c>
    </row>
    <row r="3847" spans="1:1" x14ac:dyDescent="0.25">
      <c r="A3847" t="s">
        <v>100</v>
      </c>
    </row>
    <row r="3848" spans="1:1" x14ac:dyDescent="0.25">
      <c r="A3848" t="s">
        <v>73</v>
      </c>
    </row>
    <row r="3849" spans="1:1" x14ac:dyDescent="0.25">
      <c r="A3849" t="s">
        <v>44</v>
      </c>
    </row>
    <row r="3850" spans="1:1" x14ac:dyDescent="0.25">
      <c r="A3850" t="s">
        <v>45</v>
      </c>
    </row>
    <row r="3851" spans="1:1" x14ac:dyDescent="0.25">
      <c r="A3851" t="s">
        <v>167</v>
      </c>
    </row>
    <row r="3852" spans="1:1" x14ac:dyDescent="0.25">
      <c r="A3852" t="s">
        <v>93</v>
      </c>
    </row>
    <row r="3853" spans="1:1" x14ac:dyDescent="0.25">
      <c r="A3853" t="s">
        <v>3368</v>
      </c>
    </row>
    <row r="3854" spans="1:1" x14ac:dyDescent="0.25">
      <c r="A3854" t="s">
        <v>1276</v>
      </c>
    </row>
    <row r="3855" spans="1:1" x14ac:dyDescent="0.25">
      <c r="A3855" t="s">
        <v>1277</v>
      </c>
    </row>
    <row r="3856" spans="1:1" x14ac:dyDescent="0.25">
      <c r="A3856" t="s">
        <v>1278</v>
      </c>
    </row>
    <row r="3858" spans="1:1" x14ac:dyDescent="0.25">
      <c r="A3858" t="s">
        <v>2811</v>
      </c>
    </row>
    <row r="3859" spans="1:1" x14ac:dyDescent="0.25">
      <c r="A3859" t="s">
        <v>2564</v>
      </c>
    </row>
    <row r="3860" spans="1:1" x14ac:dyDescent="0.25">
      <c r="A3860" t="s">
        <v>2738</v>
      </c>
    </row>
    <row r="3861" spans="1:1" x14ac:dyDescent="0.25">
      <c r="A3861" t="s">
        <v>2774</v>
      </c>
    </row>
    <row r="3862" spans="1:1" x14ac:dyDescent="0.25">
      <c r="A3862" t="s">
        <v>3369</v>
      </c>
    </row>
    <row r="3863" spans="1:1" x14ac:dyDescent="0.25">
      <c r="A3863" t="s">
        <v>3370</v>
      </c>
    </row>
    <row r="3864" spans="1:1" x14ac:dyDescent="0.25">
      <c r="A3864" t="s">
        <v>2916</v>
      </c>
    </row>
    <row r="3865" spans="1:1" x14ac:dyDescent="0.25">
      <c r="A3865" t="s">
        <v>55</v>
      </c>
    </row>
    <row r="3866" spans="1:1" x14ac:dyDescent="0.25">
      <c r="A3866" t="s">
        <v>56</v>
      </c>
    </row>
    <row r="3867" spans="1:1" x14ac:dyDescent="0.25">
      <c r="A3867" t="s">
        <v>44</v>
      </c>
    </row>
    <row r="3868" spans="1:1" x14ac:dyDescent="0.25">
      <c r="A3868" t="s">
        <v>57</v>
      </c>
    </row>
    <row r="3869" spans="1:1" x14ac:dyDescent="0.25">
      <c r="A3869" t="s">
        <v>77</v>
      </c>
    </row>
    <row r="3870" spans="1:1" x14ac:dyDescent="0.25">
      <c r="A3870" t="s">
        <v>93</v>
      </c>
    </row>
    <row r="3871" spans="1:1" x14ac:dyDescent="0.25">
      <c r="A3871" t="s">
        <v>2739</v>
      </c>
    </row>
    <row r="3872" spans="1:1" x14ac:dyDescent="0.25">
      <c r="A3872" t="s">
        <v>1282</v>
      </c>
    </row>
    <row r="3873" spans="1:1" x14ac:dyDescent="0.25">
      <c r="A3873" t="s">
        <v>1283</v>
      </c>
    </row>
    <row r="3874" spans="1:1" x14ac:dyDescent="0.25">
      <c r="A3874" t="s">
        <v>1284</v>
      </c>
    </row>
    <row r="3876" spans="1:1" x14ac:dyDescent="0.25">
      <c r="A3876" t="s">
        <v>2811</v>
      </c>
    </row>
    <row r="3877" spans="1:1" x14ac:dyDescent="0.25">
      <c r="A3877" t="s">
        <v>2565</v>
      </c>
    </row>
    <row r="3878" spans="1:1" x14ac:dyDescent="0.25">
      <c r="A3878" t="s">
        <v>2738</v>
      </c>
    </row>
    <row r="3879" spans="1:1" x14ac:dyDescent="0.25">
      <c r="A3879" t="s">
        <v>2774</v>
      </c>
    </row>
    <row r="3880" spans="1:1" x14ac:dyDescent="0.25">
      <c r="A3880" t="s">
        <v>3371</v>
      </c>
    </row>
    <row r="3881" spans="1:1" x14ac:dyDescent="0.25">
      <c r="A3881" t="s">
        <v>3372</v>
      </c>
    </row>
    <row r="3882" spans="1:1" x14ac:dyDescent="0.25">
      <c r="A3882" t="s">
        <v>3373</v>
      </c>
    </row>
    <row r="3883" spans="1:1" x14ac:dyDescent="0.25">
      <c r="A3883" t="s">
        <v>221</v>
      </c>
    </row>
    <row r="3884" spans="1:1" x14ac:dyDescent="0.25">
      <c r="A3884" t="s">
        <v>73</v>
      </c>
    </row>
    <row r="3885" spans="1:1" x14ac:dyDescent="0.25">
      <c r="A3885" t="s">
        <v>44</v>
      </c>
    </row>
    <row r="3886" spans="1:1" x14ac:dyDescent="0.25">
      <c r="A3886" t="s">
        <v>222</v>
      </c>
    </row>
    <row r="3887" spans="1:1" x14ac:dyDescent="0.25">
      <c r="A3887" t="s">
        <v>77</v>
      </c>
    </row>
    <row r="3888" spans="1:1" x14ac:dyDescent="0.25">
      <c r="A3888" t="s">
        <v>235</v>
      </c>
    </row>
    <row r="3889" spans="1:1" x14ac:dyDescent="0.25">
      <c r="A3889" t="s">
        <v>1288</v>
      </c>
    </row>
    <row r="3890" spans="1:1" x14ac:dyDescent="0.25">
      <c r="A3890" t="s">
        <v>1289</v>
      </c>
    </row>
    <row r="3891" spans="1:1" x14ac:dyDescent="0.25">
      <c r="A3891" t="s">
        <v>1290</v>
      </c>
    </row>
    <row r="3892" spans="1:1" x14ac:dyDescent="0.25">
      <c r="A3892" t="s">
        <v>1291</v>
      </c>
    </row>
    <row r="3894" spans="1:1" x14ac:dyDescent="0.25">
      <c r="A3894" t="s">
        <v>2811</v>
      </c>
    </row>
    <row r="3895" spans="1:1" x14ac:dyDescent="0.25">
      <c r="A3895" t="s">
        <v>2566</v>
      </c>
    </row>
    <row r="3896" spans="1:1" x14ac:dyDescent="0.25">
      <c r="A3896" t="s">
        <v>2738</v>
      </c>
    </row>
    <row r="3897" spans="1:1" x14ac:dyDescent="0.25">
      <c r="A3897" t="s">
        <v>2774</v>
      </c>
    </row>
    <row r="3898" spans="1:1" x14ac:dyDescent="0.25">
      <c r="A3898" t="s">
        <v>3374</v>
      </c>
    </row>
    <row r="3899" spans="1:1" x14ac:dyDescent="0.25">
      <c r="A3899" t="s">
        <v>3375</v>
      </c>
    </row>
    <row r="3900" spans="1:1" x14ac:dyDescent="0.25">
      <c r="A3900" t="s">
        <v>2908</v>
      </c>
    </row>
    <row r="3901" spans="1:1" x14ac:dyDescent="0.25">
      <c r="A3901" t="s">
        <v>221</v>
      </c>
    </row>
    <row r="3902" spans="1:1" x14ac:dyDescent="0.25">
      <c r="A3902" t="s">
        <v>73</v>
      </c>
    </row>
    <row r="3903" spans="1:1" x14ac:dyDescent="0.25">
      <c r="A3903" t="s">
        <v>44</v>
      </c>
    </row>
    <row r="3904" spans="1:1" x14ac:dyDescent="0.25">
      <c r="A3904" t="s">
        <v>222</v>
      </c>
    </row>
    <row r="3905" spans="1:1" x14ac:dyDescent="0.25">
      <c r="A3905" t="s">
        <v>167</v>
      </c>
    </row>
    <row r="3906" spans="1:1" x14ac:dyDescent="0.25">
      <c r="A3906" t="s">
        <v>235</v>
      </c>
    </row>
    <row r="3907" spans="1:1" x14ac:dyDescent="0.25">
      <c r="A3907" t="s">
        <v>1294</v>
      </c>
    </row>
    <row r="3908" spans="1:1" x14ac:dyDescent="0.25">
      <c r="A3908" t="s">
        <v>1295</v>
      </c>
    </row>
    <row r="3909" spans="1:1" x14ac:dyDescent="0.25">
      <c r="A3909" t="s">
        <v>1296</v>
      </c>
    </row>
    <row r="3910" spans="1:1" x14ac:dyDescent="0.25">
      <c r="A3910" t="s">
        <v>1297</v>
      </c>
    </row>
    <row r="3912" spans="1:1" x14ac:dyDescent="0.25">
      <c r="A3912" t="s">
        <v>2338</v>
      </c>
    </row>
    <row r="3913" spans="1:1" x14ac:dyDescent="0.25">
      <c r="A3913" t="s">
        <v>2567</v>
      </c>
    </row>
    <row r="3914" spans="1:1" x14ac:dyDescent="0.25">
      <c r="A3914" t="s">
        <v>2740</v>
      </c>
    </row>
    <row r="3915" spans="1:1" x14ac:dyDescent="0.25">
      <c r="A3915" t="s">
        <v>2780</v>
      </c>
    </row>
    <row r="3916" spans="1:1" x14ac:dyDescent="0.25">
      <c r="A3916" t="s">
        <v>3376</v>
      </c>
    </row>
    <row r="3917" spans="1:1" x14ac:dyDescent="0.25">
      <c r="A3917" t="s">
        <v>3377</v>
      </c>
    </row>
    <row r="3918" spans="1:1" x14ac:dyDescent="0.25">
      <c r="A3918" t="s">
        <v>3378</v>
      </c>
    </row>
    <row r="3919" spans="1:1" x14ac:dyDescent="0.25">
      <c r="A3919" t="s">
        <v>55</v>
      </c>
    </row>
    <row r="3920" spans="1:1" x14ac:dyDescent="0.25">
      <c r="A3920" t="s">
        <v>56</v>
      </c>
    </row>
    <row r="3921" spans="1:1" x14ac:dyDescent="0.25">
      <c r="A3921" t="s">
        <v>44</v>
      </c>
    </row>
    <row r="3922" spans="1:1" x14ac:dyDescent="0.25">
      <c r="A3922" t="s">
        <v>57</v>
      </c>
    </row>
    <row r="3923" spans="1:1" x14ac:dyDescent="0.25">
      <c r="A3923" t="s">
        <v>77</v>
      </c>
    </row>
    <row r="3924" spans="1:1" x14ac:dyDescent="0.25">
      <c r="A3924" t="s">
        <v>47</v>
      </c>
    </row>
    <row r="3925" spans="1:1" x14ac:dyDescent="0.25">
      <c r="A3925" t="s">
        <v>1301</v>
      </c>
    </row>
    <row r="3926" spans="1:1" x14ac:dyDescent="0.25">
      <c r="A3926" t="s">
        <v>1302</v>
      </c>
    </row>
    <row r="3927" spans="1:1" x14ac:dyDescent="0.25">
      <c r="A3927" t="s">
        <v>1303</v>
      </c>
    </row>
    <row r="3928" spans="1:1" x14ac:dyDescent="0.25">
      <c r="A3928" t="s">
        <v>1304</v>
      </c>
    </row>
    <row r="3930" spans="1:1" x14ac:dyDescent="0.25">
      <c r="A3930" t="s">
        <v>2811</v>
      </c>
    </row>
    <row r="3931" spans="1:1" x14ac:dyDescent="0.25">
      <c r="A3931" t="s">
        <v>2568</v>
      </c>
    </row>
    <row r="3932" spans="1:1" x14ac:dyDescent="0.25">
      <c r="A3932" t="s">
        <v>2740</v>
      </c>
    </row>
    <row r="3933" spans="1:1" x14ac:dyDescent="0.25">
      <c r="A3933" t="s">
        <v>2780</v>
      </c>
    </row>
    <row r="3934" spans="1:1" x14ac:dyDescent="0.25">
      <c r="A3934" t="s">
        <v>3379</v>
      </c>
    </row>
    <row r="3935" spans="1:1" x14ac:dyDescent="0.25">
      <c r="A3935" t="s">
        <v>3380</v>
      </c>
    </row>
    <row r="3936" spans="1:1" x14ac:dyDescent="0.25">
      <c r="A3936" t="s">
        <v>3381</v>
      </c>
    </row>
    <row r="3937" spans="1:1" x14ac:dyDescent="0.25">
      <c r="A3937" t="s">
        <v>84</v>
      </c>
    </row>
    <row r="3938" spans="1:1" x14ac:dyDescent="0.25">
      <c r="A3938" t="s">
        <v>65</v>
      </c>
    </row>
    <row r="3939" spans="1:1" x14ac:dyDescent="0.25">
      <c r="A3939" t="s">
        <v>44</v>
      </c>
    </row>
    <row r="3940" spans="1:1" x14ac:dyDescent="0.25">
      <c r="A3940" t="s">
        <v>66</v>
      </c>
    </row>
    <row r="3941" spans="1:1" x14ac:dyDescent="0.25">
      <c r="A3941" t="s">
        <v>167</v>
      </c>
    </row>
    <row r="3942" spans="1:1" x14ac:dyDescent="0.25">
      <c r="A3942" t="s">
        <v>47</v>
      </c>
    </row>
    <row r="3943" spans="1:1" x14ac:dyDescent="0.25">
      <c r="A3943" t="s">
        <v>1308</v>
      </c>
    </row>
    <row r="3944" spans="1:1" x14ac:dyDescent="0.25">
      <c r="A3944" t="s">
        <v>1309</v>
      </c>
    </row>
    <row r="3945" spans="1:1" x14ac:dyDescent="0.25">
      <c r="A3945" t="s">
        <v>1310</v>
      </c>
    </row>
    <row r="3946" spans="1:1" x14ac:dyDescent="0.25">
      <c r="A3946" t="s">
        <v>1311</v>
      </c>
    </row>
    <row r="3948" spans="1:1" x14ac:dyDescent="0.25">
      <c r="A3948" t="s">
        <v>2339</v>
      </c>
    </row>
    <row r="3949" spans="1:1" x14ac:dyDescent="0.25">
      <c r="A3949" t="s">
        <v>2569</v>
      </c>
    </row>
    <row r="3950" spans="1:1" x14ac:dyDescent="0.25">
      <c r="A3950" t="s">
        <v>2741</v>
      </c>
    </row>
    <row r="3951" spans="1:1" x14ac:dyDescent="0.25">
      <c r="A3951" t="s">
        <v>2782</v>
      </c>
    </row>
    <row r="3952" spans="1:1" x14ac:dyDescent="0.25">
      <c r="A3952" t="s">
        <v>3382</v>
      </c>
    </row>
    <row r="3953" spans="1:1" x14ac:dyDescent="0.25">
      <c r="A3953" t="s">
        <v>3383</v>
      </c>
    </row>
    <row r="3954" spans="1:1" x14ac:dyDescent="0.25">
      <c r="A3954" t="s">
        <v>3384</v>
      </c>
    </row>
    <row r="3955" spans="1:1" x14ac:dyDescent="0.25">
      <c r="A3955" t="s">
        <v>55</v>
      </c>
    </row>
    <row r="3956" spans="1:1" x14ac:dyDescent="0.25">
      <c r="A3956" t="s">
        <v>56</v>
      </c>
    </row>
    <row r="3957" spans="1:1" x14ac:dyDescent="0.25">
      <c r="A3957" t="s">
        <v>44</v>
      </c>
    </row>
    <row r="3958" spans="1:1" x14ac:dyDescent="0.25">
      <c r="A3958" t="s">
        <v>57</v>
      </c>
    </row>
    <row r="3959" spans="1:1" x14ac:dyDescent="0.25">
      <c r="A3959" t="s">
        <v>77</v>
      </c>
    </row>
    <row r="3960" spans="1:1" x14ac:dyDescent="0.25">
      <c r="A3960" t="s">
        <v>47</v>
      </c>
    </row>
    <row r="3961" spans="1:1" x14ac:dyDescent="0.25">
      <c r="A3961" t="s">
        <v>2742</v>
      </c>
    </row>
    <row r="3962" spans="1:1" x14ac:dyDescent="0.25">
      <c r="A3962" t="s">
        <v>1316</v>
      </c>
    </row>
    <row r="3963" spans="1:1" x14ac:dyDescent="0.25">
      <c r="A3963" t="s">
        <v>1317</v>
      </c>
    </row>
    <row r="3964" spans="1:1" x14ac:dyDescent="0.25">
      <c r="A3964" t="s">
        <v>1318</v>
      </c>
    </row>
    <row r="3966" spans="1:1" x14ac:dyDescent="0.25">
      <c r="A3966" t="s">
        <v>2340</v>
      </c>
    </row>
    <row r="3967" spans="1:1" x14ac:dyDescent="0.25">
      <c r="A3967" t="s">
        <v>2570</v>
      </c>
    </row>
    <row r="3968" spans="1:1" x14ac:dyDescent="0.25">
      <c r="A3968" t="s">
        <v>2741</v>
      </c>
    </row>
    <row r="3969" spans="1:1" x14ac:dyDescent="0.25">
      <c r="A3969" t="s">
        <v>2782</v>
      </c>
    </row>
    <row r="3970" spans="1:1" x14ac:dyDescent="0.25">
      <c r="A3970" t="s">
        <v>3385</v>
      </c>
    </row>
    <row r="3971" spans="1:1" x14ac:dyDescent="0.25">
      <c r="A3971" t="s">
        <v>3386</v>
      </c>
    </row>
    <row r="3972" spans="1:1" x14ac:dyDescent="0.25">
      <c r="A3972" t="s">
        <v>3268</v>
      </c>
    </row>
    <row r="3973" spans="1:1" x14ac:dyDescent="0.25">
      <c r="A3973" t="s">
        <v>112</v>
      </c>
    </row>
    <row r="3974" spans="1:1" x14ac:dyDescent="0.25">
      <c r="A3974" t="s">
        <v>56</v>
      </c>
    </row>
    <row r="3975" spans="1:1" x14ac:dyDescent="0.25">
      <c r="A3975" t="s">
        <v>44</v>
      </c>
    </row>
    <row r="3976" spans="1:1" x14ac:dyDescent="0.25">
      <c r="A3976" t="s">
        <v>66</v>
      </c>
    </row>
    <row r="3977" spans="1:1" x14ac:dyDescent="0.25">
      <c r="A3977" t="s">
        <v>77</v>
      </c>
    </row>
    <row r="3978" spans="1:1" x14ac:dyDescent="0.25">
      <c r="A3978" t="s">
        <v>47</v>
      </c>
    </row>
    <row r="3979" spans="1:1" x14ac:dyDescent="0.25">
      <c r="A3979" t="s">
        <v>2743</v>
      </c>
    </row>
    <row r="3980" spans="1:1" x14ac:dyDescent="0.25">
      <c r="A3980" t="s">
        <v>1322</v>
      </c>
    </row>
    <row r="3981" spans="1:1" x14ac:dyDescent="0.25">
      <c r="A3981" t="s">
        <v>1323</v>
      </c>
    </row>
    <row r="3982" spans="1:1" x14ac:dyDescent="0.25">
      <c r="A3982" t="s">
        <v>69</v>
      </c>
    </row>
    <row r="3984" spans="1:1" x14ac:dyDescent="0.25">
      <c r="A3984" t="s">
        <v>2811</v>
      </c>
    </row>
    <row r="3985" spans="1:1" x14ac:dyDescent="0.25">
      <c r="A3985" t="s">
        <v>2571</v>
      </c>
    </row>
    <row r="3986" spans="1:1" x14ac:dyDescent="0.25">
      <c r="A3986" t="s">
        <v>2741</v>
      </c>
    </row>
    <row r="3987" spans="1:1" x14ac:dyDescent="0.25">
      <c r="A3987" t="s">
        <v>2782</v>
      </c>
    </row>
    <row r="3988" spans="1:1" x14ac:dyDescent="0.25">
      <c r="A3988" t="s">
        <v>3387</v>
      </c>
    </row>
    <row r="3989" spans="1:1" x14ac:dyDescent="0.25">
      <c r="A3989" t="s">
        <v>3388</v>
      </c>
    </row>
    <row r="3990" spans="1:1" x14ac:dyDescent="0.25">
      <c r="A3990" t="s">
        <v>2884</v>
      </c>
    </row>
    <row r="3991" spans="1:1" x14ac:dyDescent="0.25">
      <c r="A3991" t="s">
        <v>55</v>
      </c>
    </row>
    <row r="3992" spans="1:1" x14ac:dyDescent="0.25">
      <c r="A3992" t="s">
        <v>56</v>
      </c>
    </row>
    <row r="3993" spans="1:1" x14ac:dyDescent="0.25">
      <c r="A3993" t="s">
        <v>44</v>
      </c>
    </row>
    <row r="3994" spans="1:1" x14ac:dyDescent="0.25">
      <c r="A3994" t="s">
        <v>57</v>
      </c>
    </row>
    <row r="3995" spans="1:1" x14ac:dyDescent="0.25">
      <c r="A3995" t="s">
        <v>77</v>
      </c>
    </row>
    <row r="3996" spans="1:1" x14ac:dyDescent="0.25">
      <c r="A3996" t="s">
        <v>47</v>
      </c>
    </row>
    <row r="3997" spans="1:1" x14ac:dyDescent="0.25">
      <c r="A3997" t="s">
        <v>2744</v>
      </c>
    </row>
    <row r="3998" spans="1:1" x14ac:dyDescent="0.25">
      <c r="A3998" t="s">
        <v>1327</v>
      </c>
    </row>
    <row r="3999" spans="1:1" x14ac:dyDescent="0.25">
      <c r="A3999" t="s">
        <v>1328</v>
      </c>
    </row>
    <row r="4000" spans="1:1" x14ac:dyDescent="0.25">
      <c r="A4000" t="s">
        <v>1329</v>
      </c>
    </row>
    <row r="4002" spans="1:1" x14ac:dyDescent="0.25">
      <c r="A4002" t="s">
        <v>2811</v>
      </c>
    </row>
    <row r="4003" spans="1:1" x14ac:dyDescent="0.25">
      <c r="A4003" t="s">
        <v>2572</v>
      </c>
    </row>
    <row r="4004" spans="1:1" x14ac:dyDescent="0.25">
      <c r="A4004" t="s">
        <v>2741</v>
      </c>
    </row>
    <row r="4005" spans="1:1" x14ac:dyDescent="0.25">
      <c r="A4005" t="s">
        <v>2782</v>
      </c>
    </row>
    <row r="4006" spans="1:1" x14ac:dyDescent="0.25">
      <c r="A4006" t="s">
        <v>3389</v>
      </c>
    </row>
    <row r="4007" spans="1:1" x14ac:dyDescent="0.25">
      <c r="A4007" t="s">
        <v>3390</v>
      </c>
    </row>
    <row r="4008" spans="1:1" x14ac:dyDescent="0.25">
      <c r="A4008" t="s">
        <v>3188</v>
      </c>
    </row>
    <row r="4009" spans="1:1" x14ac:dyDescent="0.25">
      <c r="A4009" t="s">
        <v>100</v>
      </c>
    </row>
    <row r="4010" spans="1:1" x14ac:dyDescent="0.25">
      <c r="A4010" t="s">
        <v>101</v>
      </c>
    </row>
    <row r="4011" spans="1:1" x14ac:dyDescent="0.25">
      <c r="A4011" t="s">
        <v>44</v>
      </c>
    </row>
    <row r="4012" spans="1:1" x14ac:dyDescent="0.25">
      <c r="A4012" t="s">
        <v>45</v>
      </c>
    </row>
    <row r="4013" spans="1:1" x14ac:dyDescent="0.25">
      <c r="A4013" t="s">
        <v>77</v>
      </c>
    </row>
    <row r="4014" spans="1:1" x14ac:dyDescent="0.25">
      <c r="A4014" t="s">
        <v>47</v>
      </c>
    </row>
    <row r="4015" spans="1:1" x14ac:dyDescent="0.25">
      <c r="A4015" t="s">
        <v>2745</v>
      </c>
    </row>
    <row r="4016" spans="1:1" x14ac:dyDescent="0.25">
      <c r="A4016" t="s">
        <v>1333</v>
      </c>
    </row>
    <row r="4017" spans="1:1" x14ac:dyDescent="0.25">
      <c r="A4017" t="s">
        <v>1334</v>
      </c>
    </row>
    <row r="4018" spans="1:1" x14ac:dyDescent="0.25">
      <c r="A4018" t="s">
        <v>69</v>
      </c>
    </row>
    <row r="4020" spans="1:1" x14ac:dyDescent="0.25">
      <c r="A4020" t="s">
        <v>2341</v>
      </c>
    </row>
    <row r="4021" spans="1:1" x14ac:dyDescent="0.25">
      <c r="A4021" t="s">
        <v>2573</v>
      </c>
    </row>
    <row r="4022" spans="1:1" x14ac:dyDescent="0.25">
      <c r="A4022" t="s">
        <v>2741</v>
      </c>
    </row>
    <row r="4023" spans="1:1" x14ac:dyDescent="0.25">
      <c r="A4023" t="s">
        <v>2782</v>
      </c>
    </row>
    <row r="4024" spans="1:1" x14ac:dyDescent="0.25">
      <c r="A4024" t="s">
        <v>3391</v>
      </c>
    </row>
    <row r="4025" spans="1:1" x14ac:dyDescent="0.25">
      <c r="A4025" t="s">
        <v>3392</v>
      </c>
    </row>
    <row r="4026" spans="1:1" x14ac:dyDescent="0.25">
      <c r="A4026" t="s">
        <v>2890</v>
      </c>
    </row>
    <row r="4027" spans="1:1" x14ac:dyDescent="0.25">
      <c r="A4027" t="s">
        <v>279</v>
      </c>
    </row>
    <row r="4028" spans="1:1" x14ac:dyDescent="0.25">
      <c r="A4028" t="s">
        <v>65</v>
      </c>
    </row>
    <row r="4029" spans="1:1" x14ac:dyDescent="0.25">
      <c r="A4029" t="s">
        <v>44</v>
      </c>
    </row>
    <row r="4030" spans="1:1" x14ac:dyDescent="0.25">
      <c r="A4030" t="s">
        <v>45</v>
      </c>
    </row>
    <row r="4031" spans="1:1" x14ac:dyDescent="0.25">
      <c r="A4031" t="s">
        <v>46</v>
      </c>
    </row>
    <row r="4032" spans="1:1" x14ac:dyDescent="0.25">
      <c r="A4032" t="s">
        <v>47</v>
      </c>
    </row>
    <row r="4033" spans="1:1" x14ac:dyDescent="0.25">
      <c r="A4033" t="s">
        <v>2744</v>
      </c>
    </row>
    <row r="4034" spans="1:1" x14ac:dyDescent="0.25">
      <c r="A4034" t="s">
        <v>1337</v>
      </c>
    </row>
    <row r="4035" spans="1:1" x14ac:dyDescent="0.25">
      <c r="A4035" t="s">
        <v>1338</v>
      </c>
    </row>
    <row r="4036" spans="1:1" x14ac:dyDescent="0.25">
      <c r="A4036" t="s">
        <v>69</v>
      </c>
    </row>
    <row r="4038" spans="1:1" x14ac:dyDescent="0.25">
      <c r="A4038" t="s">
        <v>2342</v>
      </c>
    </row>
    <row r="4039" spans="1:1" x14ac:dyDescent="0.25">
      <c r="A4039" t="s">
        <v>2574</v>
      </c>
    </row>
    <row r="4040" spans="1:1" x14ac:dyDescent="0.25">
      <c r="A4040" t="s">
        <v>2733</v>
      </c>
    </row>
    <row r="4041" spans="1:1" x14ac:dyDescent="0.25">
      <c r="A4041" t="s">
        <v>2782</v>
      </c>
    </row>
    <row r="4042" spans="1:1" x14ac:dyDescent="0.25">
      <c r="A4042" t="s">
        <v>2793</v>
      </c>
    </row>
    <row r="4043" spans="1:1" x14ac:dyDescent="0.25">
      <c r="A4043" t="s">
        <v>2794</v>
      </c>
    </row>
    <row r="4044" spans="1:1" x14ac:dyDescent="0.25">
      <c r="A4044" t="s">
        <v>2795</v>
      </c>
    </row>
    <row r="4045" spans="1:1" x14ac:dyDescent="0.25">
      <c r="A4045" t="s">
        <v>64</v>
      </c>
    </row>
    <row r="4046" spans="1:1" x14ac:dyDescent="0.25">
      <c r="A4046" t="s">
        <v>73</v>
      </c>
    </row>
    <row r="4047" spans="1:1" x14ac:dyDescent="0.25">
      <c r="A4047" t="s">
        <v>44</v>
      </c>
    </row>
    <row r="4048" spans="1:1" x14ac:dyDescent="0.25">
      <c r="A4048" t="s">
        <v>66</v>
      </c>
    </row>
    <row r="4049" spans="1:1" x14ac:dyDescent="0.25">
      <c r="A4049" t="s">
        <v>77</v>
      </c>
    </row>
    <row r="4050" spans="1:1" x14ac:dyDescent="0.25">
      <c r="A4050" t="s">
        <v>47</v>
      </c>
    </row>
    <row r="4051" spans="1:1" x14ac:dyDescent="0.25">
      <c r="A4051" t="s">
        <v>1339</v>
      </c>
    </row>
    <row r="4052" spans="1:1" x14ac:dyDescent="0.25">
      <c r="A4052" t="s">
        <v>1340</v>
      </c>
    </row>
    <row r="4053" spans="1:1" x14ac:dyDescent="0.25">
      <c r="A4053" t="s">
        <v>1341</v>
      </c>
    </row>
    <row r="4054" spans="1:1" x14ac:dyDescent="0.25">
      <c r="A4054" t="s">
        <v>69</v>
      </c>
    </row>
    <row r="4056" spans="1:1" x14ac:dyDescent="0.25">
      <c r="A4056" t="s">
        <v>2811</v>
      </c>
    </row>
    <row r="4057" spans="1:1" x14ac:dyDescent="0.25">
      <c r="A4057" t="s">
        <v>2575</v>
      </c>
    </row>
    <row r="4058" spans="1:1" x14ac:dyDescent="0.25">
      <c r="A4058" t="s">
        <v>2741</v>
      </c>
    </row>
    <row r="4059" spans="1:1" x14ac:dyDescent="0.25">
      <c r="A4059" t="s">
        <v>2782</v>
      </c>
    </row>
    <row r="4060" spans="1:1" x14ac:dyDescent="0.25">
      <c r="A4060" t="s">
        <v>3393</v>
      </c>
    </row>
    <row r="4061" spans="1:1" x14ac:dyDescent="0.25">
      <c r="A4061" t="s">
        <v>3394</v>
      </c>
    </row>
    <row r="4062" spans="1:1" x14ac:dyDescent="0.25">
      <c r="A4062" t="s">
        <v>2853</v>
      </c>
    </row>
    <row r="4063" spans="1:1" x14ac:dyDescent="0.25">
      <c r="A4063" t="s">
        <v>112</v>
      </c>
    </row>
    <row r="4064" spans="1:1" x14ac:dyDescent="0.25">
      <c r="A4064" t="s">
        <v>120</v>
      </c>
    </row>
    <row r="4065" spans="1:1" x14ac:dyDescent="0.25">
      <c r="A4065" t="s">
        <v>44</v>
      </c>
    </row>
    <row r="4066" spans="1:1" x14ac:dyDescent="0.25">
      <c r="A4066" t="s">
        <v>66</v>
      </c>
    </row>
    <row r="4067" spans="1:1" x14ac:dyDescent="0.25">
      <c r="A4067" t="s">
        <v>77</v>
      </c>
    </row>
    <row r="4068" spans="1:1" x14ac:dyDescent="0.25">
      <c r="A4068" t="s">
        <v>47</v>
      </c>
    </row>
    <row r="4069" spans="1:1" x14ac:dyDescent="0.25">
      <c r="A4069" t="s">
        <v>1344</v>
      </c>
    </row>
    <row r="4070" spans="1:1" x14ac:dyDescent="0.25">
      <c r="A4070" t="s">
        <v>1345</v>
      </c>
    </row>
    <row r="4071" spans="1:1" x14ac:dyDescent="0.25">
      <c r="A4071" t="s">
        <v>1346</v>
      </c>
    </row>
    <row r="4072" spans="1:1" x14ac:dyDescent="0.25">
      <c r="A4072" t="s">
        <v>69</v>
      </c>
    </row>
    <row r="4074" spans="1:1" x14ac:dyDescent="0.25">
      <c r="A4074" t="s">
        <v>2811</v>
      </c>
    </row>
    <row r="4075" spans="1:1" x14ac:dyDescent="0.25">
      <c r="A4075" t="s">
        <v>2575</v>
      </c>
    </row>
    <row r="4076" spans="1:1" x14ac:dyDescent="0.25">
      <c r="A4076" t="s">
        <v>2741</v>
      </c>
    </row>
    <row r="4077" spans="1:1" x14ac:dyDescent="0.25">
      <c r="A4077" t="s">
        <v>2782</v>
      </c>
    </row>
    <row r="4078" spans="1:1" x14ac:dyDescent="0.25">
      <c r="A4078" t="s">
        <v>3395</v>
      </c>
    </row>
    <row r="4079" spans="1:1" x14ac:dyDescent="0.25">
      <c r="A4079" t="s">
        <v>3396</v>
      </c>
    </row>
    <row r="4080" spans="1:1" x14ac:dyDescent="0.25">
      <c r="A4080" t="s">
        <v>3313</v>
      </c>
    </row>
    <row r="4081" spans="1:1" x14ac:dyDescent="0.25">
      <c r="A4081" t="s">
        <v>76</v>
      </c>
    </row>
    <row r="4082" spans="1:1" x14ac:dyDescent="0.25">
      <c r="A4082" t="s">
        <v>85</v>
      </c>
    </row>
    <row r="4083" spans="1:1" x14ac:dyDescent="0.25">
      <c r="A4083" t="s">
        <v>44</v>
      </c>
    </row>
    <row r="4084" spans="1:1" x14ac:dyDescent="0.25">
      <c r="A4084" t="s">
        <v>66</v>
      </c>
    </row>
    <row r="4085" spans="1:1" x14ac:dyDescent="0.25">
      <c r="A4085" t="s">
        <v>77</v>
      </c>
    </row>
    <row r="4086" spans="1:1" x14ac:dyDescent="0.25">
      <c r="A4086" t="s">
        <v>47</v>
      </c>
    </row>
    <row r="4087" spans="1:1" x14ac:dyDescent="0.25">
      <c r="A4087" t="s">
        <v>2745</v>
      </c>
    </row>
    <row r="4088" spans="1:1" x14ac:dyDescent="0.25">
      <c r="A4088" t="s">
        <v>1349</v>
      </c>
    </row>
    <row r="4089" spans="1:1" x14ac:dyDescent="0.25">
      <c r="A4089" t="s">
        <v>1350</v>
      </c>
    </row>
    <row r="4090" spans="1:1" x14ac:dyDescent="0.25">
      <c r="A4090" t="s">
        <v>69</v>
      </c>
    </row>
    <row r="4092" spans="1:1" x14ac:dyDescent="0.25">
      <c r="A4092" t="s">
        <v>2343</v>
      </c>
    </row>
    <row r="4093" spans="1:1" x14ac:dyDescent="0.25">
      <c r="A4093" t="s">
        <v>2573</v>
      </c>
    </row>
    <row r="4094" spans="1:1" x14ac:dyDescent="0.25">
      <c r="A4094" t="s">
        <v>2741</v>
      </c>
    </row>
    <row r="4095" spans="1:1" x14ac:dyDescent="0.25">
      <c r="A4095" t="s">
        <v>2782</v>
      </c>
    </row>
    <row r="4096" spans="1:1" x14ac:dyDescent="0.25">
      <c r="A4096" t="s">
        <v>3397</v>
      </c>
    </row>
    <row r="4097" spans="1:1" x14ac:dyDescent="0.25">
      <c r="A4097" t="s">
        <v>3398</v>
      </c>
    </row>
    <row r="4098" spans="1:1" x14ac:dyDescent="0.25">
      <c r="A4098" t="s">
        <v>3351</v>
      </c>
    </row>
    <row r="4099" spans="1:1" x14ac:dyDescent="0.25">
      <c r="A4099" t="s">
        <v>55</v>
      </c>
    </row>
    <row r="4100" spans="1:1" x14ac:dyDescent="0.25">
      <c r="A4100" t="s">
        <v>56</v>
      </c>
    </row>
    <row r="4101" spans="1:1" x14ac:dyDescent="0.25">
      <c r="A4101" t="s">
        <v>44</v>
      </c>
    </row>
    <row r="4102" spans="1:1" x14ac:dyDescent="0.25">
      <c r="A4102" t="s">
        <v>57</v>
      </c>
    </row>
    <row r="4103" spans="1:1" x14ac:dyDescent="0.25">
      <c r="A4103" t="s">
        <v>77</v>
      </c>
    </row>
    <row r="4104" spans="1:1" x14ac:dyDescent="0.25">
      <c r="A4104" t="s">
        <v>47</v>
      </c>
    </row>
    <row r="4105" spans="1:1" x14ac:dyDescent="0.25">
      <c r="A4105" t="s">
        <v>2745</v>
      </c>
    </row>
    <row r="4106" spans="1:1" x14ac:dyDescent="0.25">
      <c r="A4106" t="s">
        <v>1353</v>
      </c>
    </row>
    <row r="4107" spans="1:1" x14ac:dyDescent="0.25">
      <c r="A4107" t="s">
        <v>1354</v>
      </c>
    </row>
    <row r="4108" spans="1:1" x14ac:dyDescent="0.25">
      <c r="A4108" t="s">
        <v>1355</v>
      </c>
    </row>
    <row r="4110" spans="1:1" x14ac:dyDescent="0.25">
      <c r="A4110" t="s">
        <v>2811</v>
      </c>
    </row>
    <row r="4111" spans="1:1" x14ac:dyDescent="0.25">
      <c r="A4111" t="s">
        <v>2576</v>
      </c>
    </row>
    <row r="4112" spans="1:1" x14ac:dyDescent="0.25">
      <c r="A4112" t="s">
        <v>2733</v>
      </c>
    </row>
    <row r="4113" spans="1:1" x14ac:dyDescent="0.25">
      <c r="A4113" t="s">
        <v>2782</v>
      </c>
    </row>
    <row r="4114" spans="1:1" x14ac:dyDescent="0.25">
      <c r="A4114" t="s">
        <v>3399</v>
      </c>
    </row>
    <row r="4115" spans="1:1" x14ac:dyDescent="0.25">
      <c r="A4115" t="s">
        <v>3400</v>
      </c>
    </row>
    <row r="4116" spans="1:1" x14ac:dyDescent="0.25">
      <c r="A4116" t="s">
        <v>3250</v>
      </c>
    </row>
    <row r="4117" spans="1:1" x14ac:dyDescent="0.25">
      <c r="A4117" t="s">
        <v>279</v>
      </c>
    </row>
    <row r="4118" spans="1:1" x14ac:dyDescent="0.25">
      <c r="A4118" t="s">
        <v>280</v>
      </c>
    </row>
    <row r="4119" spans="1:1" x14ac:dyDescent="0.25">
      <c r="A4119" t="s">
        <v>44</v>
      </c>
    </row>
    <row r="4120" spans="1:1" x14ac:dyDescent="0.25">
      <c r="A4120" t="s">
        <v>45</v>
      </c>
    </row>
    <row r="4121" spans="1:1" x14ac:dyDescent="0.25">
      <c r="A4121" t="s">
        <v>167</v>
      </c>
    </row>
    <row r="4122" spans="1:1" x14ac:dyDescent="0.25">
      <c r="A4122" t="s">
        <v>47</v>
      </c>
    </row>
    <row r="4123" spans="1:1" x14ac:dyDescent="0.25">
      <c r="A4123" t="s">
        <v>3401</v>
      </c>
    </row>
    <row r="4124" spans="1:1" x14ac:dyDescent="0.25">
      <c r="A4124" t="s">
        <v>1359</v>
      </c>
    </row>
    <row r="4125" spans="1:1" x14ac:dyDescent="0.25">
      <c r="A4125" t="s">
        <v>1360</v>
      </c>
    </row>
    <row r="4126" spans="1:1" x14ac:dyDescent="0.25">
      <c r="A4126" t="s">
        <v>69</v>
      </c>
    </row>
    <row r="4128" spans="1:1" x14ac:dyDescent="0.25">
      <c r="A4128" t="s">
        <v>2811</v>
      </c>
    </row>
    <row r="4129" spans="1:1" x14ac:dyDescent="0.25">
      <c r="A4129" t="s">
        <v>2577</v>
      </c>
    </row>
    <row r="4130" spans="1:1" x14ac:dyDescent="0.25">
      <c r="A4130" t="s">
        <v>2741</v>
      </c>
    </row>
    <row r="4131" spans="1:1" x14ac:dyDescent="0.25">
      <c r="A4131" t="s">
        <v>2782</v>
      </c>
    </row>
    <row r="4132" spans="1:1" x14ac:dyDescent="0.25">
      <c r="A4132" t="s">
        <v>3402</v>
      </c>
    </row>
    <row r="4133" spans="1:1" x14ac:dyDescent="0.25">
      <c r="A4133" t="s">
        <v>3403</v>
      </c>
    </row>
    <row r="4134" spans="1:1" x14ac:dyDescent="0.25">
      <c r="A4134" t="s">
        <v>2987</v>
      </c>
    </row>
    <row r="4135" spans="1:1" x14ac:dyDescent="0.25">
      <c r="A4135" t="s">
        <v>55</v>
      </c>
    </row>
    <row r="4136" spans="1:1" x14ac:dyDescent="0.25">
      <c r="A4136" t="s">
        <v>56</v>
      </c>
    </row>
    <row r="4137" spans="1:1" x14ac:dyDescent="0.25">
      <c r="A4137" t="s">
        <v>44</v>
      </c>
    </row>
    <row r="4138" spans="1:1" x14ac:dyDescent="0.25">
      <c r="A4138" t="s">
        <v>57</v>
      </c>
    </row>
    <row r="4139" spans="1:1" x14ac:dyDescent="0.25">
      <c r="A4139" t="s">
        <v>77</v>
      </c>
    </row>
    <row r="4140" spans="1:1" x14ac:dyDescent="0.25">
      <c r="A4140" t="s">
        <v>47</v>
      </c>
    </row>
    <row r="4141" spans="1:1" x14ac:dyDescent="0.25">
      <c r="A4141" t="s">
        <v>2745</v>
      </c>
    </row>
    <row r="4142" spans="1:1" x14ac:dyDescent="0.25">
      <c r="A4142" t="s">
        <v>1363</v>
      </c>
    </row>
    <row r="4143" spans="1:1" x14ac:dyDescent="0.25">
      <c r="A4143" t="s">
        <v>1364</v>
      </c>
    </row>
    <row r="4144" spans="1:1" x14ac:dyDescent="0.25">
      <c r="A4144" t="s">
        <v>69</v>
      </c>
    </row>
    <row r="4146" spans="1:1" x14ac:dyDescent="0.25">
      <c r="A4146" t="s">
        <v>2344</v>
      </c>
    </row>
    <row r="4147" spans="1:1" x14ac:dyDescent="0.25">
      <c r="A4147" t="s">
        <v>2577</v>
      </c>
    </row>
    <row r="4148" spans="1:1" x14ac:dyDescent="0.25">
      <c r="A4148" t="s">
        <v>2741</v>
      </c>
    </row>
    <row r="4149" spans="1:1" x14ac:dyDescent="0.25">
      <c r="A4149" t="s">
        <v>2782</v>
      </c>
    </row>
    <row r="4150" spans="1:1" x14ac:dyDescent="0.25">
      <c r="A4150" t="s">
        <v>3404</v>
      </c>
    </row>
    <row r="4151" spans="1:1" x14ac:dyDescent="0.25">
      <c r="A4151" t="s">
        <v>3405</v>
      </c>
    </row>
    <row r="4152" spans="1:1" x14ac:dyDescent="0.25">
      <c r="A4152" t="s">
        <v>2817</v>
      </c>
    </row>
    <row r="4153" spans="1:1" x14ac:dyDescent="0.25">
      <c r="A4153" t="s">
        <v>55</v>
      </c>
    </row>
    <row r="4154" spans="1:1" x14ac:dyDescent="0.25">
      <c r="A4154" t="s">
        <v>56</v>
      </c>
    </row>
    <row r="4155" spans="1:1" x14ac:dyDescent="0.25">
      <c r="A4155" t="s">
        <v>44</v>
      </c>
    </row>
    <row r="4156" spans="1:1" x14ac:dyDescent="0.25">
      <c r="A4156" t="s">
        <v>57</v>
      </c>
    </row>
    <row r="4157" spans="1:1" x14ac:dyDescent="0.25">
      <c r="A4157" t="s">
        <v>77</v>
      </c>
    </row>
    <row r="4158" spans="1:1" x14ac:dyDescent="0.25">
      <c r="A4158" t="s">
        <v>47</v>
      </c>
    </row>
    <row r="4159" spans="1:1" x14ac:dyDescent="0.25">
      <c r="A4159" t="s">
        <v>2745</v>
      </c>
    </row>
    <row r="4160" spans="1:1" x14ac:dyDescent="0.25">
      <c r="A4160" t="s">
        <v>1367</v>
      </c>
    </row>
    <row r="4161" spans="1:1" x14ac:dyDescent="0.25">
      <c r="A4161" t="s">
        <v>1368</v>
      </c>
    </row>
    <row r="4162" spans="1:1" x14ac:dyDescent="0.25">
      <c r="A4162" t="s">
        <v>69</v>
      </c>
    </row>
    <row r="4164" spans="1:1" x14ac:dyDescent="0.25">
      <c r="A4164" t="s">
        <v>2345</v>
      </c>
    </row>
    <row r="4165" spans="1:1" x14ac:dyDescent="0.25">
      <c r="A4165" t="s">
        <v>2577</v>
      </c>
    </row>
    <row r="4166" spans="1:1" x14ac:dyDescent="0.25">
      <c r="A4166" t="s">
        <v>2741</v>
      </c>
    </row>
    <row r="4167" spans="1:1" x14ac:dyDescent="0.25">
      <c r="A4167" t="s">
        <v>2782</v>
      </c>
    </row>
    <row r="4168" spans="1:1" x14ac:dyDescent="0.25">
      <c r="A4168" t="s">
        <v>2793</v>
      </c>
    </row>
    <row r="4169" spans="1:1" x14ac:dyDescent="0.25">
      <c r="A4169" t="s">
        <v>2794</v>
      </c>
    </row>
    <row r="4170" spans="1:1" x14ac:dyDescent="0.25">
      <c r="A4170" t="s">
        <v>2795</v>
      </c>
    </row>
    <row r="4171" spans="1:1" x14ac:dyDescent="0.25">
      <c r="A4171" t="s">
        <v>84</v>
      </c>
    </row>
    <row r="4172" spans="1:1" x14ac:dyDescent="0.25">
      <c r="A4172" t="s">
        <v>85</v>
      </c>
    </row>
    <row r="4173" spans="1:1" x14ac:dyDescent="0.25">
      <c r="A4173" t="s">
        <v>44</v>
      </c>
    </row>
    <row r="4174" spans="1:1" x14ac:dyDescent="0.25">
      <c r="A4174" t="s">
        <v>66</v>
      </c>
    </row>
    <row r="4175" spans="1:1" x14ac:dyDescent="0.25">
      <c r="A4175" t="s">
        <v>77</v>
      </c>
    </row>
    <row r="4176" spans="1:1" x14ac:dyDescent="0.25">
      <c r="A4176" t="s">
        <v>47</v>
      </c>
    </row>
    <row r="4177" spans="1:1" x14ac:dyDescent="0.25">
      <c r="A4177" t="s">
        <v>1369</v>
      </c>
    </row>
    <row r="4178" spans="1:1" x14ac:dyDescent="0.25">
      <c r="A4178" t="s">
        <v>1370</v>
      </c>
    </row>
    <row r="4179" spans="1:1" x14ac:dyDescent="0.25">
      <c r="A4179" t="s">
        <v>1371</v>
      </c>
    </row>
    <row r="4180" spans="1:1" x14ac:dyDescent="0.25">
      <c r="A4180" t="s">
        <v>69</v>
      </c>
    </row>
    <row r="4182" spans="1:1" x14ac:dyDescent="0.25">
      <c r="A4182" t="s">
        <v>2346</v>
      </c>
    </row>
    <row r="4183" spans="1:1" x14ac:dyDescent="0.25">
      <c r="A4183" t="s">
        <v>2577</v>
      </c>
    </row>
    <row r="4184" spans="1:1" x14ac:dyDescent="0.25">
      <c r="A4184" t="s">
        <v>2741</v>
      </c>
    </row>
    <row r="4185" spans="1:1" x14ac:dyDescent="0.25">
      <c r="A4185" t="s">
        <v>2782</v>
      </c>
    </row>
    <row r="4186" spans="1:1" x14ac:dyDescent="0.25">
      <c r="A4186" t="s">
        <v>3406</v>
      </c>
    </row>
    <row r="4187" spans="1:1" x14ac:dyDescent="0.25">
      <c r="A4187" t="s">
        <v>3407</v>
      </c>
    </row>
    <row r="4188" spans="1:1" x14ac:dyDescent="0.25">
      <c r="A4188" t="s">
        <v>3408</v>
      </c>
    </row>
    <row r="4189" spans="1:1" x14ac:dyDescent="0.25">
      <c r="A4189" t="s">
        <v>112</v>
      </c>
    </row>
    <row r="4190" spans="1:1" x14ac:dyDescent="0.25">
      <c r="A4190" t="s">
        <v>120</v>
      </c>
    </row>
    <row r="4191" spans="1:1" x14ac:dyDescent="0.25">
      <c r="A4191" t="s">
        <v>44</v>
      </c>
    </row>
    <row r="4192" spans="1:1" x14ac:dyDescent="0.25">
      <c r="A4192" t="s">
        <v>57</v>
      </c>
    </row>
    <row r="4193" spans="1:1" x14ac:dyDescent="0.25">
      <c r="A4193" t="s">
        <v>77</v>
      </c>
    </row>
    <row r="4194" spans="1:1" x14ac:dyDescent="0.25">
      <c r="A4194" t="s">
        <v>47</v>
      </c>
    </row>
    <row r="4195" spans="1:1" x14ac:dyDescent="0.25">
      <c r="A4195" t="s">
        <v>1375</v>
      </c>
    </row>
    <row r="4196" spans="1:1" x14ac:dyDescent="0.25">
      <c r="A4196" t="s">
        <v>1376</v>
      </c>
    </row>
    <row r="4197" spans="1:1" x14ac:dyDescent="0.25">
      <c r="A4197" t="s">
        <v>1377</v>
      </c>
    </row>
    <row r="4198" spans="1:1" x14ac:dyDescent="0.25">
      <c r="A4198" t="s">
        <v>69</v>
      </c>
    </row>
    <row r="4200" spans="1:1" x14ac:dyDescent="0.25">
      <c r="A4200" t="s">
        <v>2347</v>
      </c>
    </row>
    <row r="4201" spans="1:1" x14ac:dyDescent="0.25">
      <c r="A4201" t="s">
        <v>2577</v>
      </c>
    </row>
    <row r="4202" spans="1:1" x14ac:dyDescent="0.25">
      <c r="A4202" t="s">
        <v>2741</v>
      </c>
    </row>
    <row r="4203" spans="1:1" x14ac:dyDescent="0.25">
      <c r="A4203" t="s">
        <v>2782</v>
      </c>
    </row>
    <row r="4204" spans="1:1" x14ac:dyDescent="0.25">
      <c r="A4204" t="s">
        <v>3409</v>
      </c>
    </row>
    <row r="4205" spans="1:1" x14ac:dyDescent="0.25">
      <c r="A4205" t="s">
        <v>3410</v>
      </c>
    </row>
    <row r="4206" spans="1:1" x14ac:dyDescent="0.25">
      <c r="A4206" t="s">
        <v>2987</v>
      </c>
    </row>
    <row r="4207" spans="1:1" x14ac:dyDescent="0.25">
      <c r="A4207" t="s">
        <v>55</v>
      </c>
    </row>
    <row r="4208" spans="1:1" x14ac:dyDescent="0.25">
      <c r="A4208" t="s">
        <v>73</v>
      </c>
    </row>
    <row r="4209" spans="1:1" x14ac:dyDescent="0.25">
      <c r="A4209" t="s">
        <v>44</v>
      </c>
    </row>
    <row r="4210" spans="1:1" x14ac:dyDescent="0.25">
      <c r="A4210" t="s">
        <v>222</v>
      </c>
    </row>
    <row r="4211" spans="1:1" x14ac:dyDescent="0.25">
      <c r="A4211" t="s">
        <v>77</v>
      </c>
    </row>
    <row r="4212" spans="1:1" x14ac:dyDescent="0.25">
      <c r="A4212" t="s">
        <v>47</v>
      </c>
    </row>
    <row r="4213" spans="1:1" x14ac:dyDescent="0.25">
      <c r="A4213" t="s">
        <v>1380</v>
      </c>
    </row>
    <row r="4214" spans="1:1" x14ac:dyDescent="0.25">
      <c r="A4214" t="s">
        <v>1381</v>
      </c>
    </row>
    <row r="4215" spans="1:1" x14ac:dyDescent="0.25">
      <c r="A4215" t="s">
        <v>1382</v>
      </c>
    </row>
    <row r="4216" spans="1:1" x14ac:dyDescent="0.25">
      <c r="A4216" t="s">
        <v>69</v>
      </c>
    </row>
    <row r="4218" spans="1:1" x14ac:dyDescent="0.25">
      <c r="A4218" t="s">
        <v>2348</v>
      </c>
    </row>
    <row r="4219" spans="1:1" x14ac:dyDescent="0.25">
      <c r="A4219" t="s">
        <v>2577</v>
      </c>
    </row>
    <row r="4220" spans="1:1" x14ac:dyDescent="0.25">
      <c r="A4220" t="s">
        <v>2741</v>
      </c>
    </row>
    <row r="4221" spans="1:1" x14ac:dyDescent="0.25">
      <c r="A4221" t="s">
        <v>2782</v>
      </c>
    </row>
    <row r="4222" spans="1:1" x14ac:dyDescent="0.25">
      <c r="A4222" t="s">
        <v>3411</v>
      </c>
    </row>
    <row r="4223" spans="1:1" x14ac:dyDescent="0.25">
      <c r="A4223" t="s">
        <v>3412</v>
      </c>
    </row>
    <row r="4224" spans="1:1" x14ac:dyDescent="0.25">
      <c r="A4224" t="s">
        <v>3335</v>
      </c>
    </row>
    <row r="4225" spans="1:1" x14ac:dyDescent="0.25">
      <c r="A4225" t="s">
        <v>55</v>
      </c>
    </row>
    <row r="4226" spans="1:1" x14ac:dyDescent="0.25">
      <c r="A4226" t="s">
        <v>73</v>
      </c>
    </row>
    <row r="4227" spans="1:1" x14ac:dyDescent="0.25">
      <c r="A4227" t="s">
        <v>44</v>
      </c>
    </row>
    <row r="4228" spans="1:1" x14ac:dyDescent="0.25">
      <c r="A4228" t="s">
        <v>222</v>
      </c>
    </row>
    <row r="4229" spans="1:1" x14ac:dyDescent="0.25">
      <c r="A4229" t="s">
        <v>77</v>
      </c>
    </row>
    <row r="4230" spans="1:1" x14ac:dyDescent="0.25">
      <c r="A4230" t="s">
        <v>47</v>
      </c>
    </row>
    <row r="4231" spans="1:1" x14ac:dyDescent="0.25">
      <c r="A4231" t="s">
        <v>1380</v>
      </c>
    </row>
    <row r="4232" spans="1:1" x14ac:dyDescent="0.25">
      <c r="A4232" t="s">
        <v>1385</v>
      </c>
    </row>
    <row r="4233" spans="1:1" x14ac:dyDescent="0.25">
      <c r="A4233" t="s">
        <v>1386</v>
      </c>
    </row>
    <row r="4234" spans="1:1" x14ac:dyDescent="0.25">
      <c r="A4234" t="s">
        <v>69</v>
      </c>
    </row>
    <row r="4236" spans="1:1" x14ac:dyDescent="0.25">
      <c r="A4236" t="s">
        <v>2811</v>
      </c>
    </row>
    <row r="4237" spans="1:1" x14ac:dyDescent="0.25">
      <c r="A4237" t="s">
        <v>2577</v>
      </c>
    </row>
    <row r="4238" spans="1:1" x14ac:dyDescent="0.25">
      <c r="A4238" t="s">
        <v>2741</v>
      </c>
    </row>
    <row r="4239" spans="1:1" x14ac:dyDescent="0.25">
      <c r="A4239" t="s">
        <v>2782</v>
      </c>
    </row>
    <row r="4240" spans="1:1" x14ac:dyDescent="0.25">
      <c r="A4240" t="s">
        <v>2793</v>
      </c>
    </row>
    <row r="4241" spans="1:1" x14ac:dyDescent="0.25">
      <c r="A4241" t="s">
        <v>2794</v>
      </c>
    </row>
    <row r="4242" spans="1:1" x14ac:dyDescent="0.25">
      <c r="A4242" t="s">
        <v>2795</v>
      </c>
    </row>
    <row r="4243" spans="1:1" x14ac:dyDescent="0.25">
      <c r="A4243" t="s">
        <v>55</v>
      </c>
    </row>
    <row r="4244" spans="1:1" x14ac:dyDescent="0.25">
      <c r="A4244" t="s">
        <v>73</v>
      </c>
    </row>
    <row r="4245" spans="1:1" x14ac:dyDescent="0.25">
      <c r="A4245" t="s">
        <v>44</v>
      </c>
    </row>
    <row r="4246" spans="1:1" x14ac:dyDescent="0.25">
      <c r="A4246" t="s">
        <v>222</v>
      </c>
    </row>
    <row r="4247" spans="1:1" x14ac:dyDescent="0.25">
      <c r="A4247" t="s">
        <v>77</v>
      </c>
    </row>
    <row r="4248" spans="1:1" x14ac:dyDescent="0.25">
      <c r="A4248" t="s">
        <v>47</v>
      </c>
    </row>
    <row r="4249" spans="1:1" x14ac:dyDescent="0.25">
      <c r="A4249" t="s">
        <v>1380</v>
      </c>
    </row>
    <row r="4250" spans="1:1" x14ac:dyDescent="0.25">
      <c r="A4250" t="s">
        <v>1387</v>
      </c>
    </row>
    <row r="4251" spans="1:1" x14ac:dyDescent="0.25">
      <c r="A4251" t="s">
        <v>1388</v>
      </c>
    </row>
    <row r="4252" spans="1:1" x14ac:dyDescent="0.25">
      <c r="A4252" t="s">
        <v>69</v>
      </c>
    </row>
    <row r="4254" spans="1:1" x14ac:dyDescent="0.25">
      <c r="A4254" t="s">
        <v>2811</v>
      </c>
    </row>
    <row r="4255" spans="1:1" x14ac:dyDescent="0.25">
      <c r="A4255" t="s">
        <v>2577</v>
      </c>
    </row>
    <row r="4256" spans="1:1" x14ac:dyDescent="0.25">
      <c r="A4256" t="s">
        <v>2741</v>
      </c>
    </row>
    <row r="4257" spans="1:1" x14ac:dyDescent="0.25">
      <c r="A4257" t="s">
        <v>2782</v>
      </c>
    </row>
    <row r="4258" spans="1:1" x14ac:dyDescent="0.25">
      <c r="A4258" t="s">
        <v>3413</v>
      </c>
    </row>
    <row r="4259" spans="1:1" x14ac:dyDescent="0.25">
      <c r="A4259" t="s">
        <v>3414</v>
      </c>
    </row>
    <row r="4260" spans="1:1" x14ac:dyDescent="0.25">
      <c r="A4260" t="s">
        <v>3384</v>
      </c>
    </row>
    <row r="4261" spans="1:1" x14ac:dyDescent="0.25">
      <c r="A4261" t="s">
        <v>55</v>
      </c>
    </row>
    <row r="4262" spans="1:1" x14ac:dyDescent="0.25">
      <c r="A4262" t="s">
        <v>73</v>
      </c>
    </row>
    <row r="4263" spans="1:1" x14ac:dyDescent="0.25">
      <c r="A4263" t="s">
        <v>44</v>
      </c>
    </row>
    <row r="4264" spans="1:1" x14ac:dyDescent="0.25">
      <c r="A4264" t="s">
        <v>222</v>
      </c>
    </row>
    <row r="4265" spans="1:1" x14ac:dyDescent="0.25">
      <c r="A4265" t="s">
        <v>77</v>
      </c>
    </row>
    <row r="4266" spans="1:1" x14ac:dyDescent="0.25">
      <c r="A4266" t="s">
        <v>47</v>
      </c>
    </row>
    <row r="4267" spans="1:1" x14ac:dyDescent="0.25">
      <c r="A4267" t="s">
        <v>1380</v>
      </c>
    </row>
    <row r="4268" spans="1:1" x14ac:dyDescent="0.25">
      <c r="A4268" t="s">
        <v>1391</v>
      </c>
    </row>
    <row r="4269" spans="1:1" x14ac:dyDescent="0.25">
      <c r="A4269" t="s">
        <v>1392</v>
      </c>
    </row>
    <row r="4270" spans="1:1" x14ac:dyDescent="0.25">
      <c r="A4270" t="s">
        <v>1393</v>
      </c>
    </row>
    <row r="4272" spans="1:1" x14ac:dyDescent="0.25">
      <c r="A4272" t="s">
        <v>2811</v>
      </c>
    </row>
    <row r="4273" spans="1:1" x14ac:dyDescent="0.25">
      <c r="A4273" t="s">
        <v>2577</v>
      </c>
    </row>
    <row r="4274" spans="1:1" x14ac:dyDescent="0.25">
      <c r="A4274" t="s">
        <v>2741</v>
      </c>
    </row>
    <row r="4275" spans="1:1" x14ac:dyDescent="0.25">
      <c r="A4275" t="s">
        <v>2782</v>
      </c>
    </row>
    <row r="4276" spans="1:1" x14ac:dyDescent="0.25">
      <c r="A4276" t="s">
        <v>3415</v>
      </c>
    </row>
    <row r="4277" spans="1:1" x14ac:dyDescent="0.25">
      <c r="A4277" t="s">
        <v>3416</v>
      </c>
    </row>
    <row r="4278" spans="1:1" x14ac:dyDescent="0.25">
      <c r="A4278" t="s">
        <v>3417</v>
      </c>
    </row>
    <row r="4279" spans="1:1" x14ac:dyDescent="0.25">
      <c r="A4279" t="s">
        <v>55</v>
      </c>
    </row>
    <row r="4280" spans="1:1" x14ac:dyDescent="0.25">
      <c r="A4280" t="s">
        <v>73</v>
      </c>
    </row>
    <row r="4281" spans="1:1" x14ac:dyDescent="0.25">
      <c r="A4281" t="s">
        <v>44</v>
      </c>
    </row>
    <row r="4282" spans="1:1" x14ac:dyDescent="0.25">
      <c r="A4282" t="s">
        <v>57</v>
      </c>
    </row>
    <row r="4283" spans="1:1" x14ac:dyDescent="0.25">
      <c r="A4283" t="s">
        <v>77</v>
      </c>
    </row>
    <row r="4284" spans="1:1" x14ac:dyDescent="0.25">
      <c r="A4284" t="s">
        <v>47</v>
      </c>
    </row>
    <row r="4285" spans="1:1" x14ac:dyDescent="0.25">
      <c r="A4285" t="s">
        <v>1380</v>
      </c>
    </row>
    <row r="4286" spans="1:1" x14ac:dyDescent="0.25">
      <c r="A4286" t="s">
        <v>1397</v>
      </c>
    </row>
    <row r="4287" spans="1:1" x14ac:dyDescent="0.25">
      <c r="A4287" t="s">
        <v>1398</v>
      </c>
    </row>
    <row r="4288" spans="1:1" x14ac:dyDescent="0.25">
      <c r="A4288" t="s">
        <v>69</v>
      </c>
    </row>
    <row r="4290" spans="1:1" x14ac:dyDescent="0.25">
      <c r="A4290" t="s">
        <v>2349</v>
      </c>
    </row>
    <row r="4291" spans="1:1" x14ac:dyDescent="0.25">
      <c r="A4291" t="s">
        <v>2577</v>
      </c>
    </row>
    <row r="4292" spans="1:1" x14ac:dyDescent="0.25">
      <c r="A4292" t="s">
        <v>2741</v>
      </c>
    </row>
    <row r="4293" spans="1:1" x14ac:dyDescent="0.25">
      <c r="A4293" t="s">
        <v>2782</v>
      </c>
    </row>
    <row r="4294" spans="1:1" x14ac:dyDescent="0.25">
      <c r="A4294" t="s">
        <v>3418</v>
      </c>
    </row>
    <row r="4295" spans="1:1" x14ac:dyDescent="0.25">
      <c r="A4295" t="s">
        <v>3419</v>
      </c>
    </row>
    <row r="4296" spans="1:1" x14ac:dyDescent="0.25">
      <c r="A4296" t="s">
        <v>2789</v>
      </c>
    </row>
    <row r="4297" spans="1:1" x14ac:dyDescent="0.25">
      <c r="A4297" t="s">
        <v>55</v>
      </c>
    </row>
    <row r="4298" spans="1:1" x14ac:dyDescent="0.25">
      <c r="A4298" t="s">
        <v>56</v>
      </c>
    </row>
    <row r="4299" spans="1:1" x14ac:dyDescent="0.25">
      <c r="A4299" t="s">
        <v>44</v>
      </c>
    </row>
    <row r="4300" spans="1:1" x14ac:dyDescent="0.25">
      <c r="A4300" t="s">
        <v>57</v>
      </c>
    </row>
    <row r="4301" spans="1:1" x14ac:dyDescent="0.25">
      <c r="A4301" t="s">
        <v>77</v>
      </c>
    </row>
    <row r="4302" spans="1:1" x14ac:dyDescent="0.25">
      <c r="A4302" t="s">
        <v>47</v>
      </c>
    </row>
    <row r="4303" spans="1:1" x14ac:dyDescent="0.25">
      <c r="A4303" t="s">
        <v>2745</v>
      </c>
    </row>
    <row r="4304" spans="1:1" x14ac:dyDescent="0.25">
      <c r="A4304" t="s">
        <v>1401</v>
      </c>
    </row>
    <row r="4305" spans="1:1" x14ac:dyDescent="0.25">
      <c r="A4305" t="s">
        <v>1402</v>
      </c>
    </row>
    <row r="4306" spans="1:1" x14ac:dyDescent="0.25">
      <c r="A4306" t="s">
        <v>69</v>
      </c>
    </row>
    <row r="4308" spans="1:1" x14ac:dyDescent="0.25">
      <c r="A4308" t="s">
        <v>2811</v>
      </c>
    </row>
    <row r="4309" spans="1:1" x14ac:dyDescent="0.25">
      <c r="A4309" t="s">
        <v>2578</v>
      </c>
    </row>
    <row r="4310" spans="1:1" x14ac:dyDescent="0.25">
      <c r="A4310" t="s">
        <v>2741</v>
      </c>
    </row>
    <row r="4311" spans="1:1" x14ac:dyDescent="0.25">
      <c r="A4311" t="s">
        <v>2782</v>
      </c>
    </row>
    <row r="4312" spans="1:1" x14ac:dyDescent="0.25">
      <c r="A4312" t="s">
        <v>3420</v>
      </c>
    </row>
    <row r="4313" spans="1:1" x14ac:dyDescent="0.25">
      <c r="A4313" t="s">
        <v>3421</v>
      </c>
    </row>
    <row r="4314" spans="1:1" x14ac:dyDescent="0.25">
      <c r="A4314" t="s">
        <v>3422</v>
      </c>
    </row>
    <row r="4315" spans="1:1" x14ac:dyDescent="0.25">
      <c r="A4315" t="s">
        <v>55</v>
      </c>
    </row>
    <row r="4316" spans="1:1" x14ac:dyDescent="0.25">
      <c r="A4316" t="s">
        <v>56</v>
      </c>
    </row>
    <row r="4317" spans="1:1" x14ac:dyDescent="0.25">
      <c r="A4317" t="s">
        <v>44</v>
      </c>
    </row>
    <row r="4318" spans="1:1" x14ac:dyDescent="0.25">
      <c r="A4318" t="s">
        <v>57</v>
      </c>
    </row>
    <row r="4319" spans="1:1" x14ac:dyDescent="0.25">
      <c r="A4319" t="s">
        <v>77</v>
      </c>
    </row>
    <row r="4320" spans="1:1" x14ac:dyDescent="0.25">
      <c r="A4320" t="s">
        <v>47</v>
      </c>
    </row>
    <row r="4321" spans="1:1" x14ac:dyDescent="0.25">
      <c r="A4321" t="s">
        <v>1406</v>
      </c>
    </row>
    <row r="4322" spans="1:1" x14ac:dyDescent="0.25">
      <c r="A4322" t="s">
        <v>1407</v>
      </c>
    </row>
    <row r="4323" spans="1:1" x14ac:dyDescent="0.25">
      <c r="A4323" t="s">
        <v>1408</v>
      </c>
    </row>
    <row r="4324" spans="1:1" x14ac:dyDescent="0.25">
      <c r="A4324" t="s">
        <v>69</v>
      </c>
    </row>
    <row r="4326" spans="1:1" x14ac:dyDescent="0.25">
      <c r="A4326" t="s">
        <v>2350</v>
      </c>
    </row>
    <row r="4327" spans="1:1" x14ac:dyDescent="0.25">
      <c r="A4327" t="s">
        <v>2578</v>
      </c>
    </row>
    <row r="4328" spans="1:1" x14ac:dyDescent="0.25">
      <c r="A4328" t="s">
        <v>2741</v>
      </c>
    </row>
    <row r="4329" spans="1:1" x14ac:dyDescent="0.25">
      <c r="A4329" t="s">
        <v>2782</v>
      </c>
    </row>
    <row r="4330" spans="1:1" x14ac:dyDescent="0.25">
      <c r="A4330" t="s">
        <v>3423</v>
      </c>
    </row>
    <row r="4331" spans="1:1" x14ac:dyDescent="0.25">
      <c r="A4331" t="s">
        <v>3424</v>
      </c>
    </row>
    <row r="4332" spans="1:1" x14ac:dyDescent="0.25">
      <c r="A4332" t="s">
        <v>3425</v>
      </c>
    </row>
    <row r="4333" spans="1:1" x14ac:dyDescent="0.25">
      <c r="A4333" t="s">
        <v>55</v>
      </c>
    </row>
    <row r="4334" spans="1:1" x14ac:dyDescent="0.25">
      <c r="A4334" t="s">
        <v>56</v>
      </c>
    </row>
    <row r="4335" spans="1:1" x14ac:dyDescent="0.25">
      <c r="A4335" t="s">
        <v>44</v>
      </c>
    </row>
    <row r="4336" spans="1:1" x14ac:dyDescent="0.25">
      <c r="A4336" t="s">
        <v>57</v>
      </c>
    </row>
    <row r="4337" spans="1:1" x14ac:dyDescent="0.25">
      <c r="A4337" t="s">
        <v>77</v>
      </c>
    </row>
    <row r="4338" spans="1:1" x14ac:dyDescent="0.25">
      <c r="A4338" t="s">
        <v>47</v>
      </c>
    </row>
    <row r="4339" spans="1:1" x14ac:dyDescent="0.25">
      <c r="A4339" t="s">
        <v>1412</v>
      </c>
    </row>
    <row r="4340" spans="1:1" x14ac:dyDescent="0.25">
      <c r="A4340" t="s">
        <v>1413</v>
      </c>
    </row>
    <row r="4341" spans="1:1" x14ac:dyDescent="0.25">
      <c r="A4341" t="s">
        <v>1414</v>
      </c>
    </row>
    <row r="4342" spans="1:1" x14ac:dyDescent="0.25">
      <c r="A4342" t="s">
        <v>69</v>
      </c>
    </row>
    <row r="4344" spans="1:1" x14ac:dyDescent="0.25">
      <c r="A4344" t="s">
        <v>2351</v>
      </c>
    </row>
    <row r="4345" spans="1:1" x14ac:dyDescent="0.25">
      <c r="A4345" t="s">
        <v>2578</v>
      </c>
    </row>
    <row r="4346" spans="1:1" x14ac:dyDescent="0.25">
      <c r="A4346" t="s">
        <v>2741</v>
      </c>
    </row>
    <row r="4347" spans="1:1" x14ac:dyDescent="0.25">
      <c r="A4347" t="s">
        <v>2782</v>
      </c>
    </row>
    <row r="4348" spans="1:1" x14ac:dyDescent="0.25">
      <c r="A4348" t="s">
        <v>3426</v>
      </c>
    </row>
    <row r="4349" spans="1:1" x14ac:dyDescent="0.25">
      <c r="A4349" t="s">
        <v>3427</v>
      </c>
    </row>
    <row r="4350" spans="1:1" x14ac:dyDescent="0.25">
      <c r="A4350" t="s">
        <v>3301</v>
      </c>
    </row>
    <row r="4351" spans="1:1" x14ac:dyDescent="0.25">
      <c r="A4351" t="s">
        <v>216</v>
      </c>
    </row>
    <row r="4352" spans="1:1" x14ac:dyDescent="0.25">
      <c r="A4352" t="s">
        <v>120</v>
      </c>
    </row>
    <row r="4353" spans="1:1" x14ac:dyDescent="0.25">
      <c r="A4353" t="s">
        <v>44</v>
      </c>
    </row>
    <row r="4354" spans="1:1" x14ac:dyDescent="0.25">
      <c r="A4354" t="s">
        <v>45</v>
      </c>
    </row>
    <row r="4355" spans="1:1" x14ac:dyDescent="0.25">
      <c r="A4355" t="s">
        <v>113</v>
      </c>
    </row>
    <row r="4356" spans="1:1" x14ac:dyDescent="0.25">
      <c r="A4356" t="s">
        <v>47</v>
      </c>
    </row>
    <row r="4357" spans="1:1" x14ac:dyDescent="0.25">
      <c r="A4357" t="s">
        <v>2746</v>
      </c>
    </row>
    <row r="4358" spans="1:1" x14ac:dyDescent="0.25">
      <c r="A4358" t="s">
        <v>1418</v>
      </c>
    </row>
    <row r="4359" spans="1:1" x14ac:dyDescent="0.25">
      <c r="A4359" t="s">
        <v>1419</v>
      </c>
    </row>
    <row r="4360" spans="1:1" x14ac:dyDescent="0.25">
      <c r="A4360" t="s">
        <v>69</v>
      </c>
    </row>
    <row r="4362" spans="1:1" x14ac:dyDescent="0.25">
      <c r="A4362" t="s">
        <v>2811</v>
      </c>
    </row>
    <row r="4363" spans="1:1" x14ac:dyDescent="0.25">
      <c r="A4363" t="s">
        <v>2579</v>
      </c>
    </row>
    <row r="4364" spans="1:1" x14ac:dyDescent="0.25">
      <c r="A4364" t="s">
        <v>2741</v>
      </c>
    </row>
    <row r="4365" spans="1:1" x14ac:dyDescent="0.25">
      <c r="A4365" t="s">
        <v>2782</v>
      </c>
    </row>
    <row r="4366" spans="1:1" x14ac:dyDescent="0.25">
      <c r="A4366" t="s">
        <v>2793</v>
      </c>
    </row>
    <row r="4367" spans="1:1" x14ac:dyDescent="0.25">
      <c r="A4367" t="s">
        <v>2794</v>
      </c>
    </row>
    <row r="4368" spans="1:1" x14ac:dyDescent="0.25">
      <c r="A4368" t="s">
        <v>2795</v>
      </c>
    </row>
    <row r="4369" spans="1:1" x14ac:dyDescent="0.25">
      <c r="A4369" t="s">
        <v>55</v>
      </c>
    </row>
    <row r="4370" spans="1:1" x14ac:dyDescent="0.25">
      <c r="A4370" t="s">
        <v>73</v>
      </c>
    </row>
    <row r="4371" spans="1:1" x14ac:dyDescent="0.25">
      <c r="A4371" t="s">
        <v>44</v>
      </c>
    </row>
    <row r="4372" spans="1:1" x14ac:dyDescent="0.25">
      <c r="A4372" t="s">
        <v>57</v>
      </c>
    </row>
    <row r="4373" spans="1:1" x14ac:dyDescent="0.25">
      <c r="A4373" t="s">
        <v>77</v>
      </c>
    </row>
    <row r="4374" spans="1:1" x14ac:dyDescent="0.25">
      <c r="A4374" t="s">
        <v>47</v>
      </c>
    </row>
    <row r="4375" spans="1:1" x14ac:dyDescent="0.25">
      <c r="A4375" t="s">
        <v>1412</v>
      </c>
    </row>
    <row r="4376" spans="1:1" x14ac:dyDescent="0.25">
      <c r="A4376" t="s">
        <v>1420</v>
      </c>
    </row>
    <row r="4377" spans="1:1" x14ac:dyDescent="0.25">
      <c r="A4377" t="s">
        <v>1421</v>
      </c>
    </row>
    <row r="4378" spans="1:1" x14ac:dyDescent="0.25">
      <c r="A4378" t="s">
        <v>1422</v>
      </c>
    </row>
    <row r="4380" spans="1:1" x14ac:dyDescent="0.25">
      <c r="A4380" t="s">
        <v>2811</v>
      </c>
    </row>
    <row r="4381" spans="1:1" x14ac:dyDescent="0.25">
      <c r="A4381" t="s">
        <v>2578</v>
      </c>
    </row>
    <row r="4382" spans="1:1" x14ac:dyDescent="0.25">
      <c r="A4382" t="s">
        <v>2741</v>
      </c>
    </row>
    <row r="4383" spans="1:1" x14ac:dyDescent="0.25">
      <c r="A4383" t="s">
        <v>2782</v>
      </c>
    </row>
    <row r="4384" spans="1:1" x14ac:dyDescent="0.25">
      <c r="A4384" t="s">
        <v>3428</v>
      </c>
    </row>
    <row r="4385" spans="1:1" x14ac:dyDescent="0.25">
      <c r="A4385" t="s">
        <v>3429</v>
      </c>
    </row>
    <row r="4386" spans="1:1" x14ac:dyDescent="0.25">
      <c r="A4386" t="s">
        <v>3301</v>
      </c>
    </row>
    <row r="4387" spans="1:1" x14ac:dyDescent="0.25">
      <c r="A4387" t="s">
        <v>1425</v>
      </c>
    </row>
    <row r="4388" spans="1:1" x14ac:dyDescent="0.25">
      <c r="A4388" t="s">
        <v>1426</v>
      </c>
    </row>
    <row r="4389" spans="1:1" x14ac:dyDescent="0.25">
      <c r="A4389" t="s">
        <v>44</v>
      </c>
    </row>
    <row r="4390" spans="1:1" x14ac:dyDescent="0.25">
      <c r="A4390" t="s">
        <v>243</v>
      </c>
    </row>
    <row r="4391" spans="1:1" x14ac:dyDescent="0.25">
      <c r="A4391" t="s">
        <v>113</v>
      </c>
    </row>
    <row r="4392" spans="1:1" x14ac:dyDescent="0.25">
      <c r="A4392" t="s">
        <v>47</v>
      </c>
    </row>
    <row r="4393" spans="1:1" x14ac:dyDescent="0.25">
      <c r="A4393" t="s">
        <v>1427</v>
      </c>
    </row>
    <row r="4394" spans="1:1" x14ac:dyDescent="0.25">
      <c r="A4394" t="s">
        <v>1428</v>
      </c>
    </row>
    <row r="4395" spans="1:1" x14ac:dyDescent="0.25">
      <c r="A4395" t="s">
        <v>1429</v>
      </c>
    </row>
    <row r="4396" spans="1:1" x14ac:dyDescent="0.25">
      <c r="A4396" t="s">
        <v>69</v>
      </c>
    </row>
    <row r="4398" spans="1:1" x14ac:dyDescent="0.25">
      <c r="A4398" t="s">
        <v>2811</v>
      </c>
    </row>
    <row r="4399" spans="1:1" x14ac:dyDescent="0.25">
      <c r="A4399" t="s">
        <v>2578</v>
      </c>
    </row>
    <row r="4400" spans="1:1" x14ac:dyDescent="0.25">
      <c r="A4400" t="s">
        <v>2741</v>
      </c>
    </row>
    <row r="4401" spans="1:1" x14ac:dyDescent="0.25">
      <c r="A4401" t="s">
        <v>2782</v>
      </c>
    </row>
    <row r="4402" spans="1:1" x14ac:dyDescent="0.25">
      <c r="A4402" t="s">
        <v>2793</v>
      </c>
    </row>
    <row r="4403" spans="1:1" x14ac:dyDescent="0.25">
      <c r="A4403" t="s">
        <v>2794</v>
      </c>
    </row>
    <row r="4404" spans="1:1" x14ac:dyDescent="0.25">
      <c r="A4404" t="s">
        <v>2795</v>
      </c>
    </row>
    <row r="4405" spans="1:1" x14ac:dyDescent="0.25">
      <c r="A4405" t="s">
        <v>221</v>
      </c>
    </row>
    <row r="4406" spans="1:1" x14ac:dyDescent="0.25">
      <c r="A4406" t="s">
        <v>73</v>
      </c>
    </row>
    <row r="4407" spans="1:1" x14ac:dyDescent="0.25">
      <c r="A4407" t="s">
        <v>44</v>
      </c>
    </row>
    <row r="4408" spans="1:1" x14ac:dyDescent="0.25">
      <c r="A4408" t="s">
        <v>57</v>
      </c>
    </row>
    <row r="4409" spans="1:1" x14ac:dyDescent="0.25">
      <c r="A4409" t="s">
        <v>77</v>
      </c>
    </row>
    <row r="4410" spans="1:1" x14ac:dyDescent="0.25">
      <c r="A4410" t="s">
        <v>47</v>
      </c>
    </row>
    <row r="4411" spans="1:1" x14ac:dyDescent="0.25">
      <c r="A4411" t="s">
        <v>2745</v>
      </c>
    </row>
    <row r="4412" spans="1:1" x14ac:dyDescent="0.25">
      <c r="A4412" t="s">
        <v>1430</v>
      </c>
    </row>
    <row r="4413" spans="1:1" x14ac:dyDescent="0.25">
      <c r="A4413" t="s">
        <v>1431</v>
      </c>
    </row>
    <row r="4414" spans="1:1" x14ac:dyDescent="0.25">
      <c r="A4414" t="s">
        <v>69</v>
      </c>
    </row>
    <row r="4416" spans="1:1" x14ac:dyDescent="0.25">
      <c r="A4416" t="s">
        <v>2352</v>
      </c>
    </row>
    <row r="4417" spans="1:1" x14ac:dyDescent="0.25">
      <c r="A4417" t="s">
        <v>2569</v>
      </c>
    </row>
    <row r="4418" spans="1:1" x14ac:dyDescent="0.25">
      <c r="A4418" t="s">
        <v>2741</v>
      </c>
    </row>
    <row r="4419" spans="1:1" x14ac:dyDescent="0.25">
      <c r="A4419" t="s">
        <v>2782</v>
      </c>
    </row>
    <row r="4420" spans="1:1" x14ac:dyDescent="0.25">
      <c r="A4420" t="s">
        <v>3430</v>
      </c>
    </row>
    <row r="4421" spans="1:1" x14ac:dyDescent="0.25">
      <c r="A4421" t="s">
        <v>3431</v>
      </c>
    </row>
    <row r="4422" spans="1:1" x14ac:dyDescent="0.25">
      <c r="A4422" t="s">
        <v>3432</v>
      </c>
    </row>
    <row r="4423" spans="1:1" x14ac:dyDescent="0.25">
      <c r="A4423" t="s">
        <v>84</v>
      </c>
    </row>
    <row r="4424" spans="1:1" x14ac:dyDescent="0.25">
      <c r="A4424" t="s">
        <v>56</v>
      </c>
    </row>
    <row r="4425" spans="1:1" x14ac:dyDescent="0.25">
      <c r="A4425" t="s">
        <v>44</v>
      </c>
    </row>
    <row r="4426" spans="1:1" x14ac:dyDescent="0.25">
      <c r="A4426" t="s">
        <v>66</v>
      </c>
    </row>
    <row r="4427" spans="1:1" x14ac:dyDescent="0.25">
      <c r="A4427" t="s">
        <v>77</v>
      </c>
    </row>
    <row r="4428" spans="1:1" x14ac:dyDescent="0.25">
      <c r="A4428" t="s">
        <v>47</v>
      </c>
    </row>
    <row r="4429" spans="1:1" x14ac:dyDescent="0.25">
      <c r="A4429" t="s">
        <v>2747</v>
      </c>
    </row>
    <row r="4430" spans="1:1" x14ac:dyDescent="0.25">
      <c r="A4430" t="s">
        <v>1436</v>
      </c>
    </row>
    <row r="4431" spans="1:1" x14ac:dyDescent="0.25">
      <c r="A4431" t="s">
        <v>1437</v>
      </c>
    </row>
    <row r="4432" spans="1:1" x14ac:dyDescent="0.25">
      <c r="A4432" t="s">
        <v>69</v>
      </c>
    </row>
    <row r="4434" spans="1:1" x14ac:dyDescent="0.25">
      <c r="A4434" t="s">
        <v>2352</v>
      </c>
    </row>
    <row r="4435" spans="1:1" x14ac:dyDescent="0.25">
      <c r="A4435" t="s">
        <v>2580</v>
      </c>
    </row>
    <row r="4436" spans="1:1" x14ac:dyDescent="0.25">
      <c r="A4436" t="s">
        <v>2741</v>
      </c>
    </row>
    <row r="4437" spans="1:1" x14ac:dyDescent="0.25">
      <c r="A4437" t="s">
        <v>2782</v>
      </c>
    </row>
    <row r="4438" spans="1:1" x14ac:dyDescent="0.25">
      <c r="A4438" t="s">
        <v>2793</v>
      </c>
    </row>
    <row r="4439" spans="1:1" x14ac:dyDescent="0.25">
      <c r="A4439" t="s">
        <v>2794</v>
      </c>
    </row>
    <row r="4440" spans="1:1" x14ac:dyDescent="0.25">
      <c r="A4440" t="s">
        <v>2795</v>
      </c>
    </row>
    <row r="4441" spans="1:1" x14ac:dyDescent="0.25">
      <c r="A4441" t="s">
        <v>55</v>
      </c>
    </row>
    <row r="4442" spans="1:1" x14ac:dyDescent="0.25">
      <c r="A4442" t="s">
        <v>56</v>
      </c>
    </row>
    <row r="4443" spans="1:1" x14ac:dyDescent="0.25">
      <c r="A4443" t="s">
        <v>44</v>
      </c>
    </row>
    <row r="4444" spans="1:1" x14ac:dyDescent="0.25">
      <c r="A4444" t="s">
        <v>57</v>
      </c>
    </row>
    <row r="4445" spans="1:1" x14ac:dyDescent="0.25">
      <c r="A4445" t="s">
        <v>77</v>
      </c>
    </row>
    <row r="4446" spans="1:1" x14ac:dyDescent="0.25">
      <c r="A4446" t="s">
        <v>47</v>
      </c>
    </row>
    <row r="4447" spans="1:1" x14ac:dyDescent="0.25">
      <c r="A4447" t="s">
        <v>2747</v>
      </c>
    </row>
    <row r="4448" spans="1:1" x14ac:dyDescent="0.25">
      <c r="A4448" t="s">
        <v>1438</v>
      </c>
    </row>
    <row r="4449" spans="1:1" x14ac:dyDescent="0.25">
      <c r="A4449" t="s">
        <v>1439</v>
      </c>
    </row>
    <row r="4450" spans="1:1" x14ac:dyDescent="0.25">
      <c r="A4450" t="s">
        <v>69</v>
      </c>
    </row>
    <row r="4452" spans="1:1" x14ac:dyDescent="0.25">
      <c r="A4452" t="s">
        <v>2353</v>
      </c>
    </row>
    <row r="4453" spans="1:1" x14ac:dyDescent="0.25">
      <c r="A4453" t="s">
        <v>2581</v>
      </c>
    </row>
    <row r="4454" spans="1:1" x14ac:dyDescent="0.25">
      <c r="A4454" t="s">
        <v>2741</v>
      </c>
    </row>
    <row r="4455" spans="1:1" x14ac:dyDescent="0.25">
      <c r="A4455" t="s">
        <v>2782</v>
      </c>
    </row>
    <row r="4456" spans="1:1" x14ac:dyDescent="0.25">
      <c r="A4456" t="s">
        <v>2793</v>
      </c>
    </row>
    <row r="4457" spans="1:1" x14ac:dyDescent="0.25">
      <c r="A4457" t="s">
        <v>2794</v>
      </c>
    </row>
    <row r="4458" spans="1:1" x14ac:dyDescent="0.25">
      <c r="A4458" t="s">
        <v>2795</v>
      </c>
    </row>
    <row r="4459" spans="1:1" x14ac:dyDescent="0.25">
      <c r="A4459" t="s">
        <v>112</v>
      </c>
    </row>
    <row r="4460" spans="1:1" x14ac:dyDescent="0.25">
      <c r="A4460" t="s">
        <v>120</v>
      </c>
    </row>
    <row r="4461" spans="1:1" x14ac:dyDescent="0.25">
      <c r="A4461" t="s">
        <v>44</v>
      </c>
    </row>
    <row r="4462" spans="1:1" x14ac:dyDescent="0.25">
      <c r="A4462" t="s">
        <v>66</v>
      </c>
    </row>
    <row r="4463" spans="1:1" x14ac:dyDescent="0.25">
      <c r="A4463" t="s">
        <v>77</v>
      </c>
    </row>
    <row r="4464" spans="1:1" x14ac:dyDescent="0.25">
      <c r="A4464" t="s">
        <v>47</v>
      </c>
    </row>
    <row r="4465" spans="1:1" x14ac:dyDescent="0.25">
      <c r="A4465" t="s">
        <v>1440</v>
      </c>
    </row>
    <row r="4466" spans="1:1" x14ac:dyDescent="0.25">
      <c r="A4466" t="s">
        <v>1441</v>
      </c>
    </row>
    <row r="4467" spans="1:1" x14ac:dyDescent="0.25">
      <c r="A4467" t="s">
        <v>1442</v>
      </c>
    </row>
    <row r="4468" spans="1:1" x14ac:dyDescent="0.25">
      <c r="A4468" t="s">
        <v>69</v>
      </c>
    </row>
    <row r="4470" spans="1:1" x14ac:dyDescent="0.25">
      <c r="A4470" t="s">
        <v>2811</v>
      </c>
    </row>
    <row r="4471" spans="1:1" x14ac:dyDescent="0.25">
      <c r="A4471" t="s">
        <v>2582</v>
      </c>
    </row>
    <row r="4472" spans="1:1" x14ac:dyDescent="0.25">
      <c r="A4472" t="s">
        <v>2741</v>
      </c>
    </row>
    <row r="4473" spans="1:1" x14ac:dyDescent="0.25">
      <c r="A4473" t="s">
        <v>2782</v>
      </c>
    </row>
    <row r="4474" spans="1:1" x14ac:dyDescent="0.25">
      <c r="A4474" t="s">
        <v>2793</v>
      </c>
    </row>
    <row r="4475" spans="1:1" x14ac:dyDescent="0.25">
      <c r="A4475" t="s">
        <v>2794</v>
      </c>
    </row>
    <row r="4476" spans="1:1" x14ac:dyDescent="0.25">
      <c r="A4476" t="s">
        <v>2795</v>
      </c>
    </row>
    <row r="4477" spans="1:1" x14ac:dyDescent="0.25">
      <c r="A4477" t="s">
        <v>55</v>
      </c>
    </row>
    <row r="4478" spans="1:1" x14ac:dyDescent="0.25">
      <c r="A4478" t="s">
        <v>56</v>
      </c>
    </row>
    <row r="4479" spans="1:1" x14ac:dyDescent="0.25">
      <c r="A4479" t="s">
        <v>44</v>
      </c>
    </row>
    <row r="4480" spans="1:1" x14ac:dyDescent="0.25">
      <c r="A4480" t="s">
        <v>57</v>
      </c>
    </row>
    <row r="4481" spans="1:1" x14ac:dyDescent="0.25">
      <c r="A4481" t="s">
        <v>77</v>
      </c>
    </row>
    <row r="4482" spans="1:1" x14ac:dyDescent="0.25">
      <c r="A4482" t="s">
        <v>47</v>
      </c>
    </row>
    <row r="4483" spans="1:1" x14ac:dyDescent="0.25">
      <c r="A4483" t="s">
        <v>1440</v>
      </c>
    </row>
    <row r="4484" spans="1:1" x14ac:dyDescent="0.25">
      <c r="A4484" t="s">
        <v>1443</v>
      </c>
    </row>
    <row r="4485" spans="1:1" x14ac:dyDescent="0.25">
      <c r="A4485" t="s">
        <v>1444</v>
      </c>
    </row>
    <row r="4486" spans="1:1" x14ac:dyDescent="0.25">
      <c r="A4486" t="s">
        <v>69</v>
      </c>
    </row>
    <row r="4488" spans="1:1" x14ac:dyDescent="0.25">
      <c r="A4488" t="s">
        <v>2811</v>
      </c>
    </row>
    <row r="4489" spans="1:1" x14ac:dyDescent="0.25">
      <c r="A4489" t="s">
        <v>2582</v>
      </c>
    </row>
    <row r="4490" spans="1:1" x14ac:dyDescent="0.25">
      <c r="A4490" t="s">
        <v>2741</v>
      </c>
    </row>
    <row r="4491" spans="1:1" x14ac:dyDescent="0.25">
      <c r="A4491" t="s">
        <v>2782</v>
      </c>
    </row>
    <row r="4492" spans="1:1" x14ac:dyDescent="0.25">
      <c r="A4492" t="s">
        <v>2793</v>
      </c>
    </row>
    <row r="4493" spans="1:1" x14ac:dyDescent="0.25">
      <c r="A4493" t="s">
        <v>2794</v>
      </c>
    </row>
    <row r="4494" spans="1:1" x14ac:dyDescent="0.25">
      <c r="A4494" t="s">
        <v>2795</v>
      </c>
    </row>
    <row r="4495" spans="1:1" x14ac:dyDescent="0.25">
      <c r="A4495" t="s">
        <v>55</v>
      </c>
    </row>
    <row r="4496" spans="1:1" x14ac:dyDescent="0.25">
      <c r="A4496" t="s">
        <v>56</v>
      </c>
    </row>
    <row r="4497" spans="1:1" x14ac:dyDescent="0.25">
      <c r="A4497" t="s">
        <v>44</v>
      </c>
    </row>
    <row r="4498" spans="1:1" x14ac:dyDescent="0.25">
      <c r="A4498" t="s">
        <v>57</v>
      </c>
    </row>
    <row r="4499" spans="1:1" x14ac:dyDescent="0.25">
      <c r="A4499" t="s">
        <v>77</v>
      </c>
    </row>
    <row r="4500" spans="1:1" x14ac:dyDescent="0.25">
      <c r="A4500" t="s">
        <v>47</v>
      </c>
    </row>
    <row r="4501" spans="1:1" x14ac:dyDescent="0.25">
      <c r="A4501" t="s">
        <v>1440</v>
      </c>
    </row>
    <row r="4502" spans="1:1" x14ac:dyDescent="0.25">
      <c r="A4502" t="s">
        <v>1445</v>
      </c>
    </row>
    <row r="4503" spans="1:1" x14ac:dyDescent="0.25">
      <c r="A4503" t="s">
        <v>1446</v>
      </c>
    </row>
    <row r="4504" spans="1:1" x14ac:dyDescent="0.25">
      <c r="A4504" t="s">
        <v>69</v>
      </c>
    </row>
    <row r="4506" spans="1:1" x14ac:dyDescent="0.25">
      <c r="A4506" t="s">
        <v>2811</v>
      </c>
    </row>
    <row r="4507" spans="1:1" x14ac:dyDescent="0.25">
      <c r="A4507" t="s">
        <v>2582</v>
      </c>
    </row>
    <row r="4508" spans="1:1" x14ac:dyDescent="0.25">
      <c r="A4508" t="s">
        <v>2741</v>
      </c>
    </row>
    <row r="4509" spans="1:1" x14ac:dyDescent="0.25">
      <c r="A4509" t="s">
        <v>2782</v>
      </c>
    </row>
    <row r="4510" spans="1:1" x14ac:dyDescent="0.25">
      <c r="A4510" t="s">
        <v>2793</v>
      </c>
    </row>
    <row r="4511" spans="1:1" x14ac:dyDescent="0.25">
      <c r="A4511" t="s">
        <v>2794</v>
      </c>
    </row>
    <row r="4512" spans="1:1" x14ac:dyDescent="0.25">
      <c r="A4512" t="s">
        <v>2795</v>
      </c>
    </row>
    <row r="4513" spans="1:1" x14ac:dyDescent="0.25">
      <c r="A4513" t="s">
        <v>112</v>
      </c>
    </row>
    <row r="4514" spans="1:1" x14ac:dyDescent="0.25">
      <c r="A4514" t="s">
        <v>120</v>
      </c>
    </row>
    <row r="4515" spans="1:1" x14ac:dyDescent="0.25">
      <c r="A4515" t="s">
        <v>44</v>
      </c>
    </row>
    <row r="4516" spans="1:1" x14ac:dyDescent="0.25">
      <c r="A4516" t="s">
        <v>66</v>
      </c>
    </row>
    <row r="4517" spans="1:1" x14ac:dyDescent="0.25">
      <c r="A4517" t="s">
        <v>77</v>
      </c>
    </row>
    <row r="4518" spans="1:1" x14ac:dyDescent="0.25">
      <c r="A4518" t="s">
        <v>47</v>
      </c>
    </row>
    <row r="4519" spans="1:1" x14ac:dyDescent="0.25">
      <c r="A4519" t="s">
        <v>1447</v>
      </c>
    </row>
    <row r="4520" spans="1:1" x14ac:dyDescent="0.25">
      <c r="A4520" t="s">
        <v>1448</v>
      </c>
    </row>
    <row r="4521" spans="1:1" x14ac:dyDescent="0.25">
      <c r="A4521" t="s">
        <v>1449</v>
      </c>
    </row>
    <row r="4522" spans="1:1" x14ac:dyDescent="0.25">
      <c r="A4522" t="s">
        <v>1450</v>
      </c>
    </row>
    <row r="4524" spans="1:1" x14ac:dyDescent="0.25">
      <c r="A4524" t="s">
        <v>2354</v>
      </c>
    </row>
    <row r="4525" spans="1:1" x14ac:dyDescent="0.25">
      <c r="A4525" t="s">
        <v>2583</v>
      </c>
    </row>
    <row r="4526" spans="1:1" x14ac:dyDescent="0.25">
      <c r="A4526" t="s">
        <v>2748</v>
      </c>
    </row>
    <row r="4527" spans="1:1" x14ac:dyDescent="0.25">
      <c r="A4527" t="s">
        <v>2782</v>
      </c>
    </row>
    <row r="4528" spans="1:1" x14ac:dyDescent="0.25">
      <c r="A4528" t="s">
        <v>3433</v>
      </c>
    </row>
    <row r="4529" spans="1:1" x14ac:dyDescent="0.25">
      <c r="A4529" t="s">
        <v>3434</v>
      </c>
    </row>
    <row r="4530" spans="1:1" x14ac:dyDescent="0.25">
      <c r="A4530" t="s">
        <v>3435</v>
      </c>
    </row>
    <row r="4531" spans="1:1" x14ac:dyDescent="0.25">
      <c r="A4531" t="s">
        <v>64</v>
      </c>
    </row>
    <row r="4532" spans="1:1" x14ac:dyDescent="0.25">
      <c r="A4532" t="s">
        <v>65</v>
      </c>
    </row>
    <row r="4533" spans="1:1" x14ac:dyDescent="0.25">
      <c r="A4533" t="s">
        <v>44</v>
      </c>
    </row>
    <row r="4534" spans="1:1" x14ac:dyDescent="0.25">
      <c r="A4534" t="s">
        <v>66</v>
      </c>
    </row>
    <row r="4535" spans="1:1" x14ac:dyDescent="0.25">
      <c r="A4535" t="s">
        <v>77</v>
      </c>
    </row>
    <row r="4536" spans="1:1" x14ac:dyDescent="0.25">
      <c r="A4536" t="s">
        <v>47</v>
      </c>
    </row>
    <row r="4537" spans="1:1" x14ac:dyDescent="0.25">
      <c r="A4537" t="s">
        <v>3436</v>
      </c>
    </row>
    <row r="4538" spans="1:1" x14ac:dyDescent="0.25">
      <c r="A4538" t="s">
        <v>1455</v>
      </c>
    </row>
    <row r="4539" spans="1:1" x14ac:dyDescent="0.25">
      <c r="A4539" t="s">
        <v>1456</v>
      </c>
    </row>
    <row r="4540" spans="1:1" x14ac:dyDescent="0.25">
      <c r="A4540" t="s">
        <v>69</v>
      </c>
    </row>
    <row r="4542" spans="1:1" x14ac:dyDescent="0.25">
      <c r="A4542" t="s">
        <v>2355</v>
      </c>
    </row>
    <row r="4543" spans="1:1" x14ac:dyDescent="0.25">
      <c r="A4543" t="s">
        <v>2583</v>
      </c>
    </row>
    <row r="4544" spans="1:1" x14ac:dyDescent="0.25">
      <c r="A4544" t="s">
        <v>2748</v>
      </c>
    </row>
    <row r="4545" spans="1:1" x14ac:dyDescent="0.25">
      <c r="A4545" t="s">
        <v>2782</v>
      </c>
    </row>
    <row r="4546" spans="1:1" x14ac:dyDescent="0.25">
      <c r="A4546" t="s">
        <v>2793</v>
      </c>
    </row>
    <row r="4547" spans="1:1" x14ac:dyDescent="0.25">
      <c r="A4547" t="s">
        <v>2794</v>
      </c>
    </row>
    <row r="4548" spans="1:1" x14ac:dyDescent="0.25">
      <c r="A4548" t="s">
        <v>2795</v>
      </c>
    </row>
    <row r="4549" spans="1:1" x14ac:dyDescent="0.25">
      <c r="A4549" t="s">
        <v>55</v>
      </c>
    </row>
    <row r="4550" spans="1:1" x14ac:dyDescent="0.25">
      <c r="A4550" t="s">
        <v>56</v>
      </c>
    </row>
    <row r="4551" spans="1:1" x14ac:dyDescent="0.25">
      <c r="A4551" t="s">
        <v>44</v>
      </c>
    </row>
    <row r="4552" spans="1:1" x14ac:dyDescent="0.25">
      <c r="A4552" t="s">
        <v>222</v>
      </c>
    </row>
    <row r="4553" spans="1:1" x14ac:dyDescent="0.25">
      <c r="A4553" t="s">
        <v>77</v>
      </c>
    </row>
    <row r="4554" spans="1:1" x14ac:dyDescent="0.25">
      <c r="A4554" t="s">
        <v>47</v>
      </c>
    </row>
    <row r="4555" spans="1:1" x14ac:dyDescent="0.25">
      <c r="A4555" t="s">
        <v>2749</v>
      </c>
    </row>
    <row r="4556" spans="1:1" x14ac:dyDescent="0.25">
      <c r="A4556" t="s">
        <v>1458</v>
      </c>
    </row>
    <row r="4557" spans="1:1" x14ac:dyDescent="0.25">
      <c r="A4557" t="s">
        <v>1459</v>
      </c>
    </row>
    <row r="4558" spans="1:1" x14ac:dyDescent="0.25">
      <c r="A4558" t="s">
        <v>69</v>
      </c>
    </row>
    <row r="4560" spans="1:1" x14ac:dyDescent="0.25">
      <c r="A4560" t="s">
        <v>2356</v>
      </c>
    </row>
    <row r="4561" spans="1:1" x14ac:dyDescent="0.25">
      <c r="A4561" t="s">
        <v>2584</v>
      </c>
    </row>
    <row r="4562" spans="1:1" x14ac:dyDescent="0.25">
      <c r="A4562" t="s">
        <v>2748</v>
      </c>
    </row>
    <row r="4563" spans="1:1" x14ac:dyDescent="0.25">
      <c r="A4563" t="s">
        <v>2782</v>
      </c>
    </row>
    <row r="4564" spans="1:1" x14ac:dyDescent="0.25">
      <c r="A4564" t="s">
        <v>2793</v>
      </c>
    </row>
    <row r="4565" spans="1:1" x14ac:dyDescent="0.25">
      <c r="A4565" t="s">
        <v>2794</v>
      </c>
    </row>
    <row r="4566" spans="1:1" x14ac:dyDescent="0.25">
      <c r="A4566" t="s">
        <v>2795</v>
      </c>
    </row>
    <row r="4567" spans="1:1" x14ac:dyDescent="0.25">
      <c r="A4567" t="s">
        <v>55</v>
      </c>
    </row>
    <row r="4568" spans="1:1" x14ac:dyDescent="0.25">
      <c r="A4568" t="s">
        <v>120</v>
      </c>
    </row>
    <row r="4569" spans="1:1" x14ac:dyDescent="0.25">
      <c r="A4569" t="s">
        <v>44</v>
      </c>
    </row>
    <row r="4570" spans="1:1" x14ac:dyDescent="0.25">
      <c r="A4570" t="s">
        <v>66</v>
      </c>
    </row>
    <row r="4571" spans="1:1" x14ac:dyDescent="0.25">
      <c r="A4571" t="s">
        <v>77</v>
      </c>
    </row>
    <row r="4572" spans="1:1" x14ac:dyDescent="0.25">
      <c r="A4572" t="s">
        <v>47</v>
      </c>
    </row>
    <row r="4573" spans="1:1" x14ac:dyDescent="0.25">
      <c r="A4573" t="s">
        <v>1460</v>
      </c>
    </row>
    <row r="4574" spans="1:1" x14ac:dyDescent="0.25">
      <c r="A4574" t="s">
        <v>1461</v>
      </c>
    </row>
    <row r="4575" spans="1:1" x14ac:dyDescent="0.25">
      <c r="A4575" t="s">
        <v>1462</v>
      </c>
    </row>
    <row r="4576" spans="1:1" x14ac:dyDescent="0.25">
      <c r="A4576" t="s">
        <v>69</v>
      </c>
    </row>
    <row r="4578" spans="1:1" x14ac:dyDescent="0.25">
      <c r="A4578" t="s">
        <v>2811</v>
      </c>
    </row>
    <row r="4579" spans="1:1" x14ac:dyDescent="0.25">
      <c r="A4579" t="s">
        <v>2585</v>
      </c>
    </row>
    <row r="4580" spans="1:1" x14ac:dyDescent="0.25">
      <c r="A4580" t="s">
        <v>2750</v>
      </c>
    </row>
    <row r="4581" spans="1:1" x14ac:dyDescent="0.25">
      <c r="A4581" t="s">
        <v>2777</v>
      </c>
    </row>
    <row r="4582" spans="1:1" x14ac:dyDescent="0.25">
      <c r="A4582" t="s">
        <v>3437</v>
      </c>
    </row>
    <row r="4583" spans="1:1" x14ac:dyDescent="0.25">
      <c r="A4583" t="s">
        <v>3438</v>
      </c>
    </row>
    <row r="4584" spans="1:1" x14ac:dyDescent="0.25">
      <c r="A4584" t="s">
        <v>2990</v>
      </c>
    </row>
    <row r="4585" spans="1:1" x14ac:dyDescent="0.25">
      <c r="A4585" t="s">
        <v>55</v>
      </c>
    </row>
    <row r="4586" spans="1:1" x14ac:dyDescent="0.25">
      <c r="A4586" t="s">
        <v>73</v>
      </c>
    </row>
    <row r="4587" spans="1:1" x14ac:dyDescent="0.25">
      <c r="A4587" t="s">
        <v>44</v>
      </c>
    </row>
    <row r="4588" spans="1:1" x14ac:dyDescent="0.25">
      <c r="A4588" t="s">
        <v>57</v>
      </c>
    </row>
    <row r="4589" spans="1:1" x14ac:dyDescent="0.25">
      <c r="A4589" t="s">
        <v>77</v>
      </c>
    </row>
    <row r="4590" spans="1:1" x14ac:dyDescent="0.25">
      <c r="A4590" t="s">
        <v>47</v>
      </c>
    </row>
    <row r="4591" spans="1:1" x14ac:dyDescent="0.25">
      <c r="A4591" t="s">
        <v>3439</v>
      </c>
    </row>
    <row r="4592" spans="1:1" x14ac:dyDescent="0.25">
      <c r="A4592" t="s">
        <v>2586</v>
      </c>
    </row>
    <row r="4593" spans="1:1" x14ac:dyDescent="0.25">
      <c r="A4593" t="s">
        <v>1467</v>
      </c>
    </row>
    <row r="4594" spans="1:1" x14ac:dyDescent="0.25">
      <c r="A4594" t="s">
        <v>69</v>
      </c>
    </row>
    <row r="4596" spans="1:1" x14ac:dyDescent="0.25">
      <c r="A4596" t="s">
        <v>2811</v>
      </c>
    </row>
    <row r="4597" spans="1:1" x14ac:dyDescent="0.25">
      <c r="A4597" t="s">
        <v>2587</v>
      </c>
    </row>
    <row r="4598" spans="1:1" x14ac:dyDescent="0.25">
      <c r="A4598" t="s">
        <v>2726</v>
      </c>
    </row>
    <row r="4599" spans="1:1" x14ac:dyDescent="0.25">
      <c r="A4599" t="s">
        <v>2777</v>
      </c>
    </row>
    <row r="4600" spans="1:1" x14ac:dyDescent="0.25">
      <c r="A4600" t="s">
        <v>3440</v>
      </c>
    </row>
    <row r="4601" spans="1:1" x14ac:dyDescent="0.25">
      <c r="A4601" t="s">
        <v>3441</v>
      </c>
    </row>
    <row r="4602" spans="1:1" x14ac:dyDescent="0.25">
      <c r="A4602" t="s">
        <v>3442</v>
      </c>
    </row>
    <row r="4603" spans="1:1" x14ac:dyDescent="0.25">
      <c r="A4603" t="s">
        <v>221</v>
      </c>
    </row>
    <row r="4604" spans="1:1" x14ac:dyDescent="0.25">
      <c r="A4604" t="s">
        <v>73</v>
      </c>
    </row>
    <row r="4605" spans="1:1" x14ac:dyDescent="0.25">
      <c r="A4605" t="s">
        <v>44</v>
      </c>
    </row>
    <row r="4606" spans="1:1" x14ac:dyDescent="0.25">
      <c r="A4606" t="s">
        <v>222</v>
      </c>
    </row>
    <row r="4607" spans="1:1" x14ac:dyDescent="0.25">
      <c r="A4607" t="s">
        <v>77</v>
      </c>
    </row>
    <row r="4608" spans="1:1" x14ac:dyDescent="0.25">
      <c r="A4608" t="s">
        <v>47</v>
      </c>
    </row>
    <row r="4609" spans="1:1" x14ac:dyDescent="0.25">
      <c r="A4609" t="s">
        <v>1471</v>
      </c>
    </row>
    <row r="4610" spans="1:1" x14ac:dyDescent="0.25">
      <c r="A4610" t="s">
        <v>1472</v>
      </c>
    </row>
    <row r="4611" spans="1:1" x14ac:dyDescent="0.25">
      <c r="A4611" t="s">
        <v>1473</v>
      </c>
    </row>
    <row r="4612" spans="1:1" x14ac:dyDescent="0.25">
      <c r="A4612" t="s">
        <v>1474</v>
      </c>
    </row>
    <row r="4614" spans="1:1" x14ac:dyDescent="0.25">
      <c r="A4614" t="s">
        <v>2811</v>
      </c>
    </row>
    <row r="4615" spans="1:1" x14ac:dyDescent="0.25">
      <c r="A4615" t="s">
        <v>2588</v>
      </c>
    </row>
    <row r="4616" spans="1:1" x14ac:dyDescent="0.25">
      <c r="A4616" t="s">
        <v>2751</v>
      </c>
    </row>
    <row r="4617" spans="1:1" x14ac:dyDescent="0.25">
      <c r="A4617" t="s">
        <v>2782</v>
      </c>
    </row>
    <row r="4618" spans="1:1" x14ac:dyDescent="0.25">
      <c r="A4618" t="s">
        <v>3443</v>
      </c>
    </row>
    <row r="4619" spans="1:1" x14ac:dyDescent="0.25">
      <c r="A4619" t="s">
        <v>3444</v>
      </c>
    </row>
    <row r="4620" spans="1:1" x14ac:dyDescent="0.25">
      <c r="A4620" t="s">
        <v>3445</v>
      </c>
    </row>
    <row r="4621" spans="1:1" x14ac:dyDescent="0.25">
      <c r="A4621" t="s">
        <v>64</v>
      </c>
    </row>
    <row r="4622" spans="1:1" x14ac:dyDescent="0.25">
      <c r="A4622" t="s">
        <v>120</v>
      </c>
    </row>
    <row r="4623" spans="1:1" x14ac:dyDescent="0.25">
      <c r="A4623" t="s">
        <v>44</v>
      </c>
    </row>
    <row r="4624" spans="1:1" x14ac:dyDescent="0.25">
      <c r="A4624" t="s">
        <v>66</v>
      </c>
    </row>
    <row r="4625" spans="1:1" x14ac:dyDescent="0.25">
      <c r="A4625" t="s">
        <v>167</v>
      </c>
    </row>
    <row r="4626" spans="1:1" x14ac:dyDescent="0.25">
      <c r="A4626" t="s">
        <v>47</v>
      </c>
    </row>
    <row r="4627" spans="1:1" x14ac:dyDescent="0.25">
      <c r="A4627" t="s">
        <v>3446</v>
      </c>
    </row>
    <row r="4628" spans="1:1" x14ac:dyDescent="0.25">
      <c r="A4628" t="s">
        <v>1479</v>
      </c>
    </row>
    <row r="4629" spans="1:1" x14ac:dyDescent="0.25">
      <c r="A4629" t="s">
        <v>1480</v>
      </c>
    </row>
    <row r="4630" spans="1:1" x14ac:dyDescent="0.25">
      <c r="A4630" t="s">
        <v>1481</v>
      </c>
    </row>
    <row r="4632" spans="1:1" x14ac:dyDescent="0.25">
      <c r="A4632" t="s">
        <v>2811</v>
      </c>
    </row>
    <row r="4633" spans="1:1" x14ac:dyDescent="0.25">
      <c r="A4633" t="s">
        <v>2589</v>
      </c>
    </row>
    <row r="4634" spans="1:1" x14ac:dyDescent="0.25">
      <c r="A4634" t="s">
        <v>2751</v>
      </c>
    </row>
    <row r="4635" spans="1:1" x14ac:dyDescent="0.25">
      <c r="A4635" t="s">
        <v>2782</v>
      </c>
    </row>
    <row r="4636" spans="1:1" x14ac:dyDescent="0.25">
      <c r="A4636" t="s">
        <v>3447</v>
      </c>
    </row>
    <row r="4637" spans="1:1" x14ac:dyDescent="0.25">
      <c r="A4637" t="s">
        <v>3448</v>
      </c>
    </row>
    <row r="4638" spans="1:1" x14ac:dyDescent="0.25">
      <c r="A4638" t="s">
        <v>3449</v>
      </c>
    </row>
    <row r="4639" spans="1:1" x14ac:dyDescent="0.25">
      <c r="A4639" t="s">
        <v>76</v>
      </c>
    </row>
    <row r="4640" spans="1:1" x14ac:dyDescent="0.25">
      <c r="A4640" t="s">
        <v>85</v>
      </c>
    </row>
    <row r="4641" spans="1:1" x14ac:dyDescent="0.25">
      <c r="A4641" t="s">
        <v>44</v>
      </c>
    </row>
    <row r="4642" spans="1:1" x14ac:dyDescent="0.25">
      <c r="A4642" t="s">
        <v>66</v>
      </c>
    </row>
    <row r="4643" spans="1:1" x14ac:dyDescent="0.25">
      <c r="A4643" t="s">
        <v>77</v>
      </c>
    </row>
    <row r="4644" spans="1:1" x14ac:dyDescent="0.25">
      <c r="A4644" t="s">
        <v>47</v>
      </c>
    </row>
    <row r="4645" spans="1:1" x14ac:dyDescent="0.25">
      <c r="A4645" t="s">
        <v>3450</v>
      </c>
    </row>
    <row r="4646" spans="1:1" x14ac:dyDescent="0.25">
      <c r="A4646" t="s">
        <v>1486</v>
      </c>
    </row>
    <row r="4647" spans="1:1" x14ac:dyDescent="0.25">
      <c r="A4647" t="s">
        <v>1487</v>
      </c>
    </row>
    <row r="4648" spans="1:1" x14ac:dyDescent="0.25">
      <c r="A4648" t="s">
        <v>1488</v>
      </c>
    </row>
    <row r="4650" spans="1:1" x14ac:dyDescent="0.25">
      <c r="A4650" t="s">
        <v>2811</v>
      </c>
    </row>
    <row r="4651" spans="1:1" x14ac:dyDescent="0.25">
      <c r="A4651" t="s">
        <v>2590</v>
      </c>
    </row>
    <row r="4652" spans="1:1" x14ac:dyDescent="0.25">
      <c r="A4652" t="s">
        <v>2751</v>
      </c>
    </row>
    <row r="4653" spans="1:1" x14ac:dyDescent="0.25">
      <c r="A4653" t="s">
        <v>2782</v>
      </c>
    </row>
    <row r="4654" spans="1:1" x14ac:dyDescent="0.25">
      <c r="A4654" t="s">
        <v>3451</v>
      </c>
    </row>
    <row r="4655" spans="1:1" x14ac:dyDescent="0.25">
      <c r="A4655" t="s">
        <v>3452</v>
      </c>
    </row>
    <row r="4656" spans="1:1" x14ac:dyDescent="0.25">
      <c r="A4656" t="s">
        <v>3301</v>
      </c>
    </row>
    <row r="4657" spans="1:1" x14ac:dyDescent="0.25">
      <c r="A4657" t="s">
        <v>55</v>
      </c>
    </row>
    <row r="4658" spans="1:1" x14ac:dyDescent="0.25">
      <c r="A4658" t="s">
        <v>56</v>
      </c>
    </row>
    <row r="4659" spans="1:1" x14ac:dyDescent="0.25">
      <c r="A4659" t="s">
        <v>44</v>
      </c>
    </row>
    <row r="4660" spans="1:1" x14ac:dyDescent="0.25">
      <c r="A4660" t="s">
        <v>57</v>
      </c>
    </row>
    <row r="4661" spans="1:1" x14ac:dyDescent="0.25">
      <c r="A4661" t="s">
        <v>167</v>
      </c>
    </row>
    <row r="4662" spans="1:1" x14ac:dyDescent="0.25">
      <c r="A4662" t="s">
        <v>47</v>
      </c>
    </row>
    <row r="4663" spans="1:1" x14ac:dyDescent="0.25">
      <c r="A4663" t="s">
        <v>3453</v>
      </c>
    </row>
    <row r="4664" spans="1:1" x14ac:dyDescent="0.25">
      <c r="A4664" t="s">
        <v>3454</v>
      </c>
    </row>
    <row r="4665" spans="1:1" x14ac:dyDescent="0.25">
      <c r="A4665" t="s">
        <v>1493</v>
      </c>
    </row>
    <row r="4666" spans="1:1" x14ac:dyDescent="0.25">
      <c r="A4666" t="s">
        <v>1494</v>
      </c>
    </row>
    <row r="4668" spans="1:1" x14ac:dyDescent="0.25">
      <c r="A4668" t="s">
        <v>2357</v>
      </c>
    </row>
    <row r="4669" spans="1:1" x14ac:dyDescent="0.25">
      <c r="A4669" t="s">
        <v>2591</v>
      </c>
    </row>
    <row r="4670" spans="1:1" x14ac:dyDescent="0.25">
      <c r="A4670" t="s">
        <v>2751</v>
      </c>
    </row>
    <row r="4671" spans="1:1" x14ac:dyDescent="0.25">
      <c r="A4671" t="s">
        <v>2782</v>
      </c>
    </row>
    <row r="4672" spans="1:1" x14ac:dyDescent="0.25">
      <c r="A4672" t="s">
        <v>3455</v>
      </c>
    </row>
    <row r="4673" spans="1:1" x14ac:dyDescent="0.25">
      <c r="A4673" t="s">
        <v>3456</v>
      </c>
    </row>
    <row r="4674" spans="1:1" x14ac:dyDescent="0.25">
      <c r="A4674" t="s">
        <v>2969</v>
      </c>
    </row>
    <row r="4675" spans="1:1" x14ac:dyDescent="0.25">
      <c r="A4675" t="s">
        <v>64</v>
      </c>
    </row>
    <row r="4676" spans="1:1" x14ac:dyDescent="0.25">
      <c r="A4676" t="s">
        <v>339</v>
      </c>
    </row>
    <row r="4677" spans="1:1" x14ac:dyDescent="0.25">
      <c r="A4677" t="s">
        <v>44</v>
      </c>
    </row>
    <row r="4678" spans="1:1" x14ac:dyDescent="0.25">
      <c r="A4678" t="s">
        <v>66</v>
      </c>
    </row>
    <row r="4679" spans="1:1" x14ac:dyDescent="0.25">
      <c r="A4679" t="s">
        <v>167</v>
      </c>
    </row>
    <row r="4680" spans="1:1" x14ac:dyDescent="0.25">
      <c r="A4680" t="s">
        <v>47</v>
      </c>
    </row>
    <row r="4681" spans="1:1" x14ac:dyDescent="0.25">
      <c r="A4681" t="s">
        <v>3457</v>
      </c>
    </row>
    <row r="4682" spans="1:1" x14ac:dyDescent="0.25">
      <c r="A4682" t="s">
        <v>1498</v>
      </c>
    </row>
    <row r="4683" spans="1:1" x14ac:dyDescent="0.25">
      <c r="A4683" t="s">
        <v>1499</v>
      </c>
    </row>
    <row r="4684" spans="1:1" x14ac:dyDescent="0.25">
      <c r="A4684" t="s">
        <v>69</v>
      </c>
    </row>
    <row r="4686" spans="1:1" x14ac:dyDescent="0.25">
      <c r="A4686" t="s">
        <v>2358</v>
      </c>
    </row>
    <row r="4687" spans="1:1" x14ac:dyDescent="0.25">
      <c r="A4687" t="s">
        <v>2591</v>
      </c>
    </row>
    <row r="4688" spans="1:1" x14ac:dyDescent="0.25">
      <c r="A4688" t="s">
        <v>2751</v>
      </c>
    </row>
    <row r="4689" spans="1:1" x14ac:dyDescent="0.25">
      <c r="A4689" t="s">
        <v>2782</v>
      </c>
    </row>
    <row r="4690" spans="1:1" x14ac:dyDescent="0.25">
      <c r="A4690" t="s">
        <v>3458</v>
      </c>
    </row>
    <row r="4691" spans="1:1" x14ac:dyDescent="0.25">
      <c r="A4691" t="s">
        <v>3459</v>
      </c>
    </row>
    <row r="4692" spans="1:1" x14ac:dyDescent="0.25">
      <c r="A4692" t="s">
        <v>2969</v>
      </c>
    </row>
    <row r="4693" spans="1:1" x14ac:dyDescent="0.25">
      <c r="A4693" t="s">
        <v>55</v>
      </c>
    </row>
    <row r="4694" spans="1:1" x14ac:dyDescent="0.25">
      <c r="A4694" t="s">
        <v>56</v>
      </c>
    </row>
    <row r="4695" spans="1:1" x14ac:dyDescent="0.25">
      <c r="A4695" t="s">
        <v>44</v>
      </c>
    </row>
    <row r="4696" spans="1:1" x14ac:dyDescent="0.25">
      <c r="A4696" t="s">
        <v>57</v>
      </c>
    </row>
    <row r="4697" spans="1:1" x14ac:dyDescent="0.25">
      <c r="A4697" t="s">
        <v>77</v>
      </c>
    </row>
    <row r="4698" spans="1:1" x14ac:dyDescent="0.25">
      <c r="A4698" t="s">
        <v>47</v>
      </c>
    </row>
    <row r="4699" spans="1:1" x14ac:dyDescent="0.25">
      <c r="A4699" t="s">
        <v>3460</v>
      </c>
    </row>
    <row r="4700" spans="1:1" x14ac:dyDescent="0.25">
      <c r="A4700" t="s">
        <v>3461</v>
      </c>
    </row>
    <row r="4701" spans="1:1" x14ac:dyDescent="0.25">
      <c r="A4701" t="s">
        <v>1504</v>
      </c>
    </row>
    <row r="4702" spans="1:1" x14ac:dyDescent="0.25">
      <c r="A4702" t="s">
        <v>69</v>
      </c>
    </row>
    <row r="4704" spans="1:1" x14ac:dyDescent="0.25">
      <c r="A4704" t="s">
        <v>2359</v>
      </c>
    </row>
    <row r="4705" spans="1:1" x14ac:dyDescent="0.25">
      <c r="A4705" t="s">
        <v>2592</v>
      </c>
    </row>
    <row r="4706" spans="1:1" x14ac:dyDescent="0.25">
      <c r="A4706" t="s">
        <v>2751</v>
      </c>
    </row>
    <row r="4707" spans="1:1" x14ac:dyDescent="0.25">
      <c r="A4707" t="s">
        <v>2782</v>
      </c>
    </row>
    <row r="4708" spans="1:1" x14ac:dyDescent="0.25">
      <c r="A4708" t="s">
        <v>3462</v>
      </c>
    </row>
    <row r="4709" spans="1:1" x14ac:dyDescent="0.25">
      <c r="A4709" t="s">
        <v>3463</v>
      </c>
    </row>
    <row r="4710" spans="1:1" x14ac:dyDescent="0.25">
      <c r="A4710" t="s">
        <v>3464</v>
      </c>
    </row>
    <row r="4711" spans="1:1" x14ac:dyDescent="0.25">
      <c r="A4711" t="s">
        <v>55</v>
      </c>
    </row>
    <row r="4712" spans="1:1" x14ac:dyDescent="0.25">
      <c r="A4712" t="s">
        <v>56</v>
      </c>
    </row>
    <row r="4713" spans="1:1" x14ac:dyDescent="0.25">
      <c r="A4713" t="s">
        <v>44</v>
      </c>
    </row>
    <row r="4714" spans="1:1" x14ac:dyDescent="0.25">
      <c r="A4714" t="s">
        <v>57</v>
      </c>
    </row>
    <row r="4715" spans="1:1" x14ac:dyDescent="0.25">
      <c r="A4715" t="s">
        <v>167</v>
      </c>
    </row>
    <row r="4716" spans="1:1" x14ac:dyDescent="0.25">
      <c r="A4716" t="s">
        <v>47</v>
      </c>
    </row>
    <row r="4717" spans="1:1" x14ac:dyDescent="0.25">
      <c r="A4717" t="s">
        <v>3465</v>
      </c>
    </row>
    <row r="4718" spans="1:1" x14ac:dyDescent="0.25">
      <c r="A4718" t="s">
        <v>1509</v>
      </c>
    </row>
    <row r="4719" spans="1:1" x14ac:dyDescent="0.25">
      <c r="A4719" t="s">
        <v>1510</v>
      </c>
    </row>
    <row r="4720" spans="1:1" x14ac:dyDescent="0.25">
      <c r="A4720" t="s">
        <v>69</v>
      </c>
    </row>
    <row r="4722" spans="1:1" x14ac:dyDescent="0.25">
      <c r="A4722" t="s">
        <v>2360</v>
      </c>
    </row>
    <row r="4723" spans="1:1" x14ac:dyDescent="0.25">
      <c r="A4723" t="s">
        <v>2593</v>
      </c>
    </row>
    <row r="4724" spans="1:1" x14ac:dyDescent="0.25">
      <c r="A4724" t="s">
        <v>2751</v>
      </c>
    </row>
    <row r="4725" spans="1:1" x14ac:dyDescent="0.25">
      <c r="A4725" t="s">
        <v>2782</v>
      </c>
    </row>
    <row r="4726" spans="1:1" x14ac:dyDescent="0.25">
      <c r="A4726" t="s">
        <v>3466</v>
      </c>
    </row>
    <row r="4727" spans="1:1" x14ac:dyDescent="0.25">
      <c r="A4727" t="s">
        <v>3467</v>
      </c>
    </row>
    <row r="4728" spans="1:1" x14ac:dyDescent="0.25">
      <c r="A4728" t="s">
        <v>3468</v>
      </c>
    </row>
    <row r="4729" spans="1:1" x14ac:dyDescent="0.25">
      <c r="A4729" t="s">
        <v>84</v>
      </c>
    </row>
    <row r="4730" spans="1:1" x14ac:dyDescent="0.25">
      <c r="A4730" t="s">
        <v>85</v>
      </c>
    </row>
    <row r="4731" spans="1:1" x14ac:dyDescent="0.25">
      <c r="A4731" t="s">
        <v>44</v>
      </c>
    </row>
    <row r="4732" spans="1:1" x14ac:dyDescent="0.25">
      <c r="A4732" t="s">
        <v>66</v>
      </c>
    </row>
    <row r="4733" spans="1:1" x14ac:dyDescent="0.25">
      <c r="A4733" t="s">
        <v>77</v>
      </c>
    </row>
    <row r="4734" spans="1:1" x14ac:dyDescent="0.25">
      <c r="A4734" t="s">
        <v>47</v>
      </c>
    </row>
    <row r="4735" spans="1:1" x14ac:dyDescent="0.25">
      <c r="A4735" t="s">
        <v>3469</v>
      </c>
    </row>
    <row r="4736" spans="1:1" x14ac:dyDescent="0.25">
      <c r="A4736" t="s">
        <v>1515</v>
      </c>
    </row>
    <row r="4737" spans="1:1" x14ac:dyDescent="0.25">
      <c r="A4737" t="s">
        <v>1516</v>
      </c>
    </row>
    <row r="4738" spans="1:1" x14ac:dyDescent="0.25">
      <c r="A4738" t="s">
        <v>1517</v>
      </c>
    </row>
    <row r="4740" spans="1:1" x14ac:dyDescent="0.25">
      <c r="A4740" t="s">
        <v>2361</v>
      </c>
    </row>
    <row r="4741" spans="1:1" x14ac:dyDescent="0.25">
      <c r="A4741" t="s">
        <v>2594</v>
      </c>
    </row>
    <row r="4742" spans="1:1" x14ac:dyDescent="0.25">
      <c r="A4742" t="s">
        <v>2751</v>
      </c>
    </row>
    <row r="4743" spans="1:1" x14ac:dyDescent="0.25">
      <c r="A4743" t="s">
        <v>2782</v>
      </c>
    </row>
    <row r="4744" spans="1:1" x14ac:dyDescent="0.25">
      <c r="A4744" t="s">
        <v>3470</v>
      </c>
    </row>
    <row r="4745" spans="1:1" x14ac:dyDescent="0.25">
      <c r="A4745" t="s">
        <v>3471</v>
      </c>
    </row>
    <row r="4746" spans="1:1" x14ac:dyDescent="0.25">
      <c r="A4746" t="s">
        <v>3472</v>
      </c>
    </row>
    <row r="4747" spans="1:1" x14ac:dyDescent="0.25">
      <c r="A4747" t="s">
        <v>55</v>
      </c>
    </row>
    <row r="4748" spans="1:1" x14ac:dyDescent="0.25">
      <c r="A4748" t="s">
        <v>56</v>
      </c>
    </row>
    <row r="4749" spans="1:1" x14ac:dyDescent="0.25">
      <c r="A4749" t="s">
        <v>44</v>
      </c>
    </row>
    <row r="4750" spans="1:1" x14ac:dyDescent="0.25">
      <c r="A4750" t="s">
        <v>57</v>
      </c>
    </row>
    <row r="4751" spans="1:1" x14ac:dyDescent="0.25">
      <c r="A4751" t="s">
        <v>167</v>
      </c>
    </row>
    <row r="4752" spans="1:1" x14ac:dyDescent="0.25">
      <c r="A4752" t="s">
        <v>47</v>
      </c>
    </row>
    <row r="4753" spans="1:1" x14ac:dyDescent="0.25">
      <c r="A4753" t="s">
        <v>3465</v>
      </c>
    </row>
    <row r="4754" spans="1:1" x14ac:dyDescent="0.25">
      <c r="A4754" t="s">
        <v>1521</v>
      </c>
    </row>
    <row r="4755" spans="1:1" x14ac:dyDescent="0.25">
      <c r="A4755" t="s">
        <v>1522</v>
      </c>
    </row>
    <row r="4756" spans="1:1" x14ac:dyDescent="0.25">
      <c r="A4756" t="s">
        <v>1523</v>
      </c>
    </row>
    <row r="4758" spans="1:1" x14ac:dyDescent="0.25">
      <c r="A4758" t="s">
        <v>2811</v>
      </c>
    </row>
    <row r="4759" spans="1:1" x14ac:dyDescent="0.25">
      <c r="A4759" t="s">
        <v>2594</v>
      </c>
    </row>
    <row r="4760" spans="1:1" x14ac:dyDescent="0.25">
      <c r="A4760" t="s">
        <v>2751</v>
      </c>
    </row>
    <row r="4761" spans="1:1" x14ac:dyDescent="0.25">
      <c r="A4761" t="s">
        <v>2782</v>
      </c>
    </row>
    <row r="4762" spans="1:1" x14ac:dyDescent="0.25">
      <c r="A4762" t="s">
        <v>3473</v>
      </c>
    </row>
    <row r="4763" spans="1:1" x14ac:dyDescent="0.25">
      <c r="A4763" t="s">
        <v>3474</v>
      </c>
    </row>
    <row r="4764" spans="1:1" x14ac:dyDescent="0.25">
      <c r="A4764" t="s">
        <v>3475</v>
      </c>
    </row>
    <row r="4765" spans="1:1" x14ac:dyDescent="0.25">
      <c r="A4765" t="s">
        <v>55</v>
      </c>
    </row>
    <row r="4766" spans="1:1" x14ac:dyDescent="0.25">
      <c r="A4766" t="s">
        <v>56</v>
      </c>
    </row>
    <row r="4767" spans="1:1" x14ac:dyDescent="0.25">
      <c r="A4767" t="s">
        <v>44</v>
      </c>
    </row>
    <row r="4768" spans="1:1" x14ac:dyDescent="0.25">
      <c r="A4768" t="s">
        <v>57</v>
      </c>
    </row>
    <row r="4769" spans="1:1" x14ac:dyDescent="0.25">
      <c r="A4769" t="s">
        <v>113</v>
      </c>
    </row>
    <row r="4770" spans="1:1" x14ac:dyDescent="0.25">
      <c r="A4770" t="s">
        <v>47</v>
      </c>
    </row>
    <row r="4771" spans="1:1" x14ac:dyDescent="0.25">
      <c r="A4771" t="s">
        <v>3465</v>
      </c>
    </row>
    <row r="4772" spans="1:1" x14ac:dyDescent="0.25">
      <c r="A4772" t="s">
        <v>1527</v>
      </c>
    </row>
    <row r="4773" spans="1:1" x14ac:dyDescent="0.25">
      <c r="A4773" t="s">
        <v>1528</v>
      </c>
    </row>
    <row r="4774" spans="1:1" x14ac:dyDescent="0.25">
      <c r="A4774" t="s">
        <v>1529</v>
      </c>
    </row>
    <row r="4776" spans="1:1" x14ac:dyDescent="0.25">
      <c r="A4776" t="s">
        <v>2362</v>
      </c>
    </row>
    <row r="4777" spans="1:1" x14ac:dyDescent="0.25">
      <c r="A4777" t="s">
        <v>2595</v>
      </c>
    </row>
    <row r="4778" spans="1:1" x14ac:dyDescent="0.25">
      <c r="A4778" t="s">
        <v>2752</v>
      </c>
    </row>
    <row r="4779" spans="1:1" x14ac:dyDescent="0.25">
      <c r="A4779" t="s">
        <v>2776</v>
      </c>
    </row>
    <row r="4780" spans="1:1" x14ac:dyDescent="0.25">
      <c r="A4780" t="s">
        <v>3476</v>
      </c>
    </row>
    <row r="4781" spans="1:1" x14ac:dyDescent="0.25">
      <c r="A4781" t="s">
        <v>3477</v>
      </c>
    </row>
    <row r="4782" spans="1:1" x14ac:dyDescent="0.25">
      <c r="A4782" t="s">
        <v>3478</v>
      </c>
    </row>
    <row r="4783" spans="1:1" x14ac:dyDescent="0.25">
      <c r="A4783" t="s">
        <v>112</v>
      </c>
    </row>
    <row r="4784" spans="1:1" x14ac:dyDescent="0.25">
      <c r="A4784" t="s">
        <v>120</v>
      </c>
    </row>
    <row r="4785" spans="1:1" x14ac:dyDescent="0.25">
      <c r="A4785" t="s">
        <v>44</v>
      </c>
    </row>
    <row r="4786" spans="1:1" x14ac:dyDescent="0.25">
      <c r="A4786" t="s">
        <v>66</v>
      </c>
    </row>
    <row r="4787" spans="1:1" x14ac:dyDescent="0.25">
      <c r="A4787" t="s">
        <v>46</v>
      </c>
    </row>
    <row r="4788" spans="1:1" x14ac:dyDescent="0.25">
      <c r="A4788" t="s">
        <v>47</v>
      </c>
    </row>
    <row r="4789" spans="1:1" x14ac:dyDescent="0.25">
      <c r="A4789" t="s">
        <v>1533</v>
      </c>
    </row>
    <row r="4790" spans="1:1" x14ac:dyDescent="0.25">
      <c r="A4790" t="s">
        <v>1534</v>
      </c>
    </row>
    <row r="4791" spans="1:1" x14ac:dyDescent="0.25">
      <c r="A4791" t="s">
        <v>1535</v>
      </c>
    </row>
    <row r="4792" spans="1:1" x14ac:dyDescent="0.25">
      <c r="A4792" t="s">
        <v>69</v>
      </c>
    </row>
    <row r="4794" spans="1:1" x14ac:dyDescent="0.25">
      <c r="A4794" t="s">
        <v>2811</v>
      </c>
    </row>
    <row r="4795" spans="1:1" x14ac:dyDescent="0.25">
      <c r="A4795" t="s">
        <v>2510</v>
      </c>
    </row>
    <row r="4796" spans="1:1" x14ac:dyDescent="0.25">
      <c r="A4796" t="s">
        <v>2753</v>
      </c>
    </row>
    <row r="4797" spans="1:1" x14ac:dyDescent="0.25">
      <c r="A4797" t="s">
        <v>2782</v>
      </c>
    </row>
    <row r="4798" spans="1:1" x14ac:dyDescent="0.25">
      <c r="A4798" t="s">
        <v>3479</v>
      </c>
    </row>
    <row r="4799" spans="1:1" x14ac:dyDescent="0.25">
      <c r="A4799" t="s">
        <v>3480</v>
      </c>
    </row>
    <row r="4800" spans="1:1" x14ac:dyDescent="0.25">
      <c r="A4800" t="s">
        <v>2893</v>
      </c>
    </row>
    <row r="4801" spans="1:1" x14ac:dyDescent="0.25">
      <c r="A4801" t="s">
        <v>221</v>
      </c>
    </row>
    <row r="4802" spans="1:1" x14ac:dyDescent="0.25">
      <c r="A4802" t="s">
        <v>73</v>
      </c>
    </row>
    <row r="4803" spans="1:1" x14ac:dyDescent="0.25">
      <c r="A4803" t="s">
        <v>44</v>
      </c>
    </row>
    <row r="4804" spans="1:1" x14ac:dyDescent="0.25">
      <c r="A4804" t="s">
        <v>222</v>
      </c>
    </row>
    <row r="4805" spans="1:1" x14ac:dyDescent="0.25">
      <c r="A4805" t="s">
        <v>77</v>
      </c>
    </row>
    <row r="4806" spans="1:1" x14ac:dyDescent="0.25">
      <c r="A4806" t="s">
        <v>47</v>
      </c>
    </row>
    <row r="4807" spans="1:1" x14ac:dyDescent="0.25">
      <c r="A4807" t="s">
        <v>1538</v>
      </c>
    </row>
    <row r="4808" spans="1:1" x14ac:dyDescent="0.25">
      <c r="A4808" t="s">
        <v>1539</v>
      </c>
    </row>
    <row r="4809" spans="1:1" x14ac:dyDescent="0.25">
      <c r="A4809" t="s">
        <v>1540</v>
      </c>
    </row>
    <row r="4810" spans="1:1" x14ac:dyDescent="0.25">
      <c r="A4810" t="s">
        <v>1541</v>
      </c>
    </row>
    <row r="4812" spans="1:1" x14ac:dyDescent="0.25">
      <c r="A4812" t="s">
        <v>2363</v>
      </c>
    </row>
    <row r="4813" spans="1:1" x14ac:dyDescent="0.25">
      <c r="A4813" t="s">
        <v>2596</v>
      </c>
    </row>
    <row r="4814" spans="1:1" x14ac:dyDescent="0.25">
      <c r="A4814" t="s">
        <v>2754</v>
      </c>
    </row>
    <row r="4815" spans="1:1" x14ac:dyDescent="0.25">
      <c r="A4815" t="s">
        <v>2776</v>
      </c>
    </row>
    <row r="4816" spans="1:1" x14ac:dyDescent="0.25">
      <c r="A4816" t="s">
        <v>3481</v>
      </c>
    </row>
    <row r="4817" spans="1:1" x14ac:dyDescent="0.25">
      <c r="A4817" t="s">
        <v>3482</v>
      </c>
    </row>
    <row r="4818" spans="1:1" x14ac:dyDescent="0.25">
      <c r="A4818" t="s">
        <v>2820</v>
      </c>
    </row>
    <row r="4819" spans="1:1" x14ac:dyDescent="0.25">
      <c r="A4819" t="s">
        <v>55</v>
      </c>
    </row>
    <row r="4820" spans="1:1" x14ac:dyDescent="0.25">
      <c r="A4820" t="s">
        <v>56</v>
      </c>
    </row>
    <row r="4821" spans="1:1" x14ac:dyDescent="0.25">
      <c r="A4821" t="s">
        <v>44</v>
      </c>
    </row>
    <row r="4822" spans="1:1" x14ac:dyDescent="0.25">
      <c r="A4822" t="s">
        <v>222</v>
      </c>
    </row>
    <row r="4823" spans="1:1" x14ac:dyDescent="0.25">
      <c r="A4823" t="s">
        <v>46</v>
      </c>
    </row>
    <row r="4824" spans="1:1" x14ac:dyDescent="0.25">
      <c r="A4824" t="s">
        <v>47</v>
      </c>
    </row>
    <row r="4825" spans="1:1" x14ac:dyDescent="0.25">
      <c r="A4825" t="s">
        <v>1544</v>
      </c>
    </row>
    <row r="4826" spans="1:1" x14ac:dyDescent="0.25">
      <c r="A4826" t="s">
        <v>1545</v>
      </c>
    </row>
    <row r="4827" spans="1:1" x14ac:dyDescent="0.25">
      <c r="A4827" t="s">
        <v>1546</v>
      </c>
    </row>
    <row r="4828" spans="1:1" x14ac:dyDescent="0.25">
      <c r="A4828" t="s">
        <v>1547</v>
      </c>
    </row>
    <row r="4830" spans="1:1" x14ac:dyDescent="0.25">
      <c r="A4830" t="s">
        <v>2811</v>
      </c>
    </row>
    <row r="4831" spans="1:1" x14ac:dyDescent="0.25">
      <c r="A4831" t="s">
        <v>2597</v>
      </c>
    </row>
    <row r="4832" spans="1:1" x14ac:dyDescent="0.25">
      <c r="A4832" t="s">
        <v>2754</v>
      </c>
    </row>
    <row r="4833" spans="1:1" x14ac:dyDescent="0.25">
      <c r="A4833" t="s">
        <v>2776</v>
      </c>
    </row>
    <row r="4834" spans="1:1" x14ac:dyDescent="0.25">
      <c r="A4834" t="s">
        <v>3483</v>
      </c>
    </row>
    <row r="4835" spans="1:1" x14ac:dyDescent="0.25">
      <c r="A4835" t="s">
        <v>3484</v>
      </c>
    </row>
    <row r="4836" spans="1:1" x14ac:dyDescent="0.25">
      <c r="A4836" t="s">
        <v>3485</v>
      </c>
    </row>
    <row r="4837" spans="1:1" x14ac:dyDescent="0.25">
      <c r="A4837" t="s">
        <v>242</v>
      </c>
    </row>
    <row r="4838" spans="1:1" x14ac:dyDescent="0.25">
      <c r="A4838" t="s">
        <v>1551</v>
      </c>
    </row>
    <row r="4839" spans="1:1" x14ac:dyDescent="0.25">
      <c r="A4839" t="s">
        <v>44</v>
      </c>
    </row>
    <row r="4840" spans="1:1" x14ac:dyDescent="0.25">
      <c r="A4840" t="s">
        <v>384</v>
      </c>
    </row>
    <row r="4841" spans="1:1" x14ac:dyDescent="0.25">
      <c r="A4841" t="s">
        <v>113</v>
      </c>
    </row>
    <row r="4842" spans="1:1" x14ac:dyDescent="0.25">
      <c r="A4842" t="s">
        <v>93</v>
      </c>
    </row>
    <row r="4843" spans="1:1" x14ac:dyDescent="0.25">
      <c r="A4843" t="s">
        <v>1552</v>
      </c>
    </row>
    <row r="4844" spans="1:1" x14ac:dyDescent="0.25">
      <c r="A4844" t="s">
        <v>1553</v>
      </c>
    </row>
    <row r="4845" spans="1:1" x14ac:dyDescent="0.25">
      <c r="A4845" t="s">
        <v>1554</v>
      </c>
    </row>
    <row r="4846" spans="1:1" x14ac:dyDescent="0.25">
      <c r="A4846" t="s">
        <v>1555</v>
      </c>
    </row>
    <row r="4848" spans="1:1" x14ac:dyDescent="0.25">
      <c r="A4848" t="s">
        <v>2364</v>
      </c>
    </row>
    <row r="4849" spans="1:1" x14ac:dyDescent="0.25">
      <c r="A4849" t="s">
        <v>2597</v>
      </c>
    </row>
    <row r="4850" spans="1:1" x14ac:dyDescent="0.25">
      <c r="A4850" t="s">
        <v>2754</v>
      </c>
    </row>
    <row r="4851" spans="1:1" x14ac:dyDescent="0.25">
      <c r="A4851" t="s">
        <v>2776</v>
      </c>
    </row>
    <row r="4852" spans="1:1" x14ac:dyDescent="0.25">
      <c r="A4852" t="s">
        <v>3486</v>
      </c>
    </row>
    <row r="4853" spans="1:1" x14ac:dyDescent="0.25">
      <c r="A4853" t="s">
        <v>3487</v>
      </c>
    </row>
    <row r="4854" spans="1:1" x14ac:dyDescent="0.25">
      <c r="A4854" t="s">
        <v>3488</v>
      </c>
    </row>
    <row r="4855" spans="1:1" x14ac:dyDescent="0.25">
      <c r="A4855" t="s">
        <v>84</v>
      </c>
    </row>
    <row r="4856" spans="1:1" x14ac:dyDescent="0.25">
      <c r="A4856" t="s">
        <v>56</v>
      </c>
    </row>
    <row r="4857" spans="1:1" x14ac:dyDescent="0.25">
      <c r="A4857" t="s">
        <v>44</v>
      </c>
    </row>
    <row r="4858" spans="1:1" x14ac:dyDescent="0.25">
      <c r="A4858" t="s">
        <v>66</v>
      </c>
    </row>
    <row r="4859" spans="1:1" x14ac:dyDescent="0.25">
      <c r="A4859" t="s">
        <v>77</v>
      </c>
    </row>
    <row r="4860" spans="1:1" x14ac:dyDescent="0.25">
      <c r="A4860" t="s">
        <v>93</v>
      </c>
    </row>
    <row r="4861" spans="1:1" x14ac:dyDescent="0.25">
      <c r="A4861" t="s">
        <v>3489</v>
      </c>
    </row>
    <row r="4862" spans="1:1" x14ac:dyDescent="0.25">
      <c r="A4862" t="s">
        <v>1560</v>
      </c>
    </row>
    <row r="4863" spans="1:1" x14ac:dyDescent="0.25">
      <c r="A4863" t="s">
        <v>1561</v>
      </c>
    </row>
    <row r="4864" spans="1:1" x14ac:dyDescent="0.25">
      <c r="A4864" t="s">
        <v>1562</v>
      </c>
    </row>
    <row r="4866" spans="1:1" x14ac:dyDescent="0.25">
      <c r="A4866" t="s">
        <v>2365</v>
      </c>
    </row>
    <row r="4867" spans="1:1" x14ac:dyDescent="0.25">
      <c r="A4867" t="s">
        <v>2597</v>
      </c>
    </row>
    <row r="4868" spans="1:1" x14ac:dyDescent="0.25">
      <c r="A4868" t="s">
        <v>2754</v>
      </c>
    </row>
    <row r="4869" spans="1:1" x14ac:dyDescent="0.25">
      <c r="A4869" t="s">
        <v>2776</v>
      </c>
    </row>
    <row r="4870" spans="1:1" x14ac:dyDescent="0.25">
      <c r="A4870" t="s">
        <v>3490</v>
      </c>
    </row>
    <row r="4871" spans="1:1" x14ac:dyDescent="0.25">
      <c r="A4871" t="s">
        <v>3491</v>
      </c>
    </row>
    <row r="4872" spans="1:1" x14ac:dyDescent="0.25">
      <c r="A4872" t="s">
        <v>3492</v>
      </c>
    </row>
    <row r="4873" spans="1:1" x14ac:dyDescent="0.25">
      <c r="A4873" t="s">
        <v>279</v>
      </c>
    </row>
    <row r="4874" spans="1:1" x14ac:dyDescent="0.25">
      <c r="A4874" t="s">
        <v>65</v>
      </c>
    </row>
    <row r="4875" spans="1:1" x14ac:dyDescent="0.25">
      <c r="A4875" t="s">
        <v>44</v>
      </c>
    </row>
    <row r="4876" spans="1:1" x14ac:dyDescent="0.25">
      <c r="A4876" t="s">
        <v>45</v>
      </c>
    </row>
    <row r="4877" spans="1:1" x14ac:dyDescent="0.25">
      <c r="A4877" t="s">
        <v>77</v>
      </c>
    </row>
    <row r="4878" spans="1:1" x14ac:dyDescent="0.25">
      <c r="A4878" t="s">
        <v>47</v>
      </c>
    </row>
    <row r="4879" spans="1:1" x14ac:dyDescent="0.25">
      <c r="A4879" t="s">
        <v>3493</v>
      </c>
    </row>
    <row r="4880" spans="1:1" x14ac:dyDescent="0.25">
      <c r="A4880" t="s">
        <v>1567</v>
      </c>
    </row>
    <row r="4881" spans="1:1" x14ac:dyDescent="0.25">
      <c r="A4881" t="s">
        <v>1568</v>
      </c>
    </row>
    <row r="4882" spans="1:1" x14ac:dyDescent="0.25">
      <c r="A4882" t="s">
        <v>69</v>
      </c>
    </row>
    <row r="4884" spans="1:1" x14ac:dyDescent="0.25">
      <c r="A4884" t="s">
        <v>3494</v>
      </c>
    </row>
    <row r="4885" spans="1:1" x14ac:dyDescent="0.25">
      <c r="A4885" t="s">
        <v>2597</v>
      </c>
    </row>
    <row r="4886" spans="1:1" x14ac:dyDescent="0.25">
      <c r="A4886" t="s">
        <v>2754</v>
      </c>
    </row>
    <row r="4887" spans="1:1" x14ac:dyDescent="0.25">
      <c r="A4887" t="s">
        <v>2776</v>
      </c>
    </row>
    <row r="4888" spans="1:1" x14ac:dyDescent="0.25">
      <c r="A4888" t="s">
        <v>2793</v>
      </c>
    </row>
    <row r="4889" spans="1:1" x14ac:dyDescent="0.25">
      <c r="A4889" t="s">
        <v>2794</v>
      </c>
    </row>
    <row r="4890" spans="1:1" x14ac:dyDescent="0.25">
      <c r="A4890" t="s">
        <v>2795</v>
      </c>
    </row>
    <row r="4891" spans="1:1" x14ac:dyDescent="0.25">
      <c r="A4891" t="s">
        <v>55</v>
      </c>
    </row>
    <row r="4892" spans="1:1" x14ac:dyDescent="0.25">
      <c r="A4892" t="s">
        <v>56</v>
      </c>
    </row>
    <row r="4893" spans="1:1" x14ac:dyDescent="0.25">
      <c r="A4893" t="s">
        <v>44</v>
      </c>
    </row>
    <row r="4894" spans="1:1" x14ac:dyDescent="0.25">
      <c r="A4894" t="s">
        <v>57</v>
      </c>
    </row>
    <row r="4895" spans="1:1" x14ac:dyDescent="0.25">
      <c r="A4895" t="s">
        <v>46</v>
      </c>
    </row>
    <row r="4896" spans="1:1" x14ac:dyDescent="0.25">
      <c r="A4896" t="s">
        <v>47</v>
      </c>
    </row>
    <row r="4897" spans="1:1" x14ac:dyDescent="0.25">
      <c r="A4897" t="s">
        <v>3495</v>
      </c>
    </row>
    <row r="4898" spans="1:1" x14ac:dyDescent="0.25">
      <c r="A4898" t="s">
        <v>1570</v>
      </c>
    </row>
    <row r="4899" spans="1:1" x14ac:dyDescent="0.25">
      <c r="A4899" t="s">
        <v>1571</v>
      </c>
    </row>
    <row r="4900" spans="1:1" x14ac:dyDescent="0.25">
      <c r="A4900" t="s">
        <v>1572</v>
      </c>
    </row>
    <row r="4902" spans="1:1" x14ac:dyDescent="0.25">
      <c r="A4902" t="s">
        <v>2366</v>
      </c>
    </row>
    <row r="4903" spans="1:1" x14ac:dyDescent="0.25">
      <c r="A4903" t="s">
        <v>2596</v>
      </c>
    </row>
    <row r="4904" spans="1:1" x14ac:dyDescent="0.25">
      <c r="A4904" t="s">
        <v>2754</v>
      </c>
    </row>
    <row r="4905" spans="1:1" x14ac:dyDescent="0.25">
      <c r="A4905" t="s">
        <v>2776</v>
      </c>
    </row>
    <row r="4906" spans="1:1" x14ac:dyDescent="0.25">
      <c r="A4906" t="s">
        <v>3496</v>
      </c>
    </row>
    <row r="4907" spans="1:1" x14ac:dyDescent="0.25">
      <c r="A4907" t="s">
        <v>3497</v>
      </c>
    </row>
    <row r="4908" spans="1:1" x14ac:dyDescent="0.25">
      <c r="A4908" t="s">
        <v>3498</v>
      </c>
    </row>
    <row r="4909" spans="1:1" x14ac:dyDescent="0.25">
      <c r="A4909" t="s">
        <v>84</v>
      </c>
    </row>
    <row r="4910" spans="1:1" x14ac:dyDescent="0.25">
      <c r="A4910" t="s">
        <v>73</v>
      </c>
    </row>
    <row r="4911" spans="1:1" x14ac:dyDescent="0.25">
      <c r="A4911" t="s">
        <v>44</v>
      </c>
    </row>
    <row r="4912" spans="1:1" x14ac:dyDescent="0.25">
      <c r="A4912" t="s">
        <v>66</v>
      </c>
    </row>
    <row r="4913" spans="1:1" x14ac:dyDescent="0.25">
      <c r="A4913" t="s">
        <v>46</v>
      </c>
    </row>
    <row r="4914" spans="1:1" x14ac:dyDescent="0.25">
      <c r="A4914" t="s">
        <v>47</v>
      </c>
    </row>
    <row r="4915" spans="1:1" x14ac:dyDescent="0.25">
      <c r="A4915" t="s">
        <v>3499</v>
      </c>
    </row>
    <row r="4916" spans="1:1" x14ac:dyDescent="0.25">
      <c r="A4916" t="s">
        <v>1577</v>
      </c>
    </row>
    <row r="4917" spans="1:1" x14ac:dyDescent="0.25">
      <c r="A4917" t="s">
        <v>1578</v>
      </c>
    </row>
    <row r="4918" spans="1:1" x14ac:dyDescent="0.25">
      <c r="A4918" t="s">
        <v>1579</v>
      </c>
    </row>
    <row r="4920" spans="1:1" x14ac:dyDescent="0.25">
      <c r="A4920" t="s">
        <v>2811</v>
      </c>
    </row>
    <row r="4921" spans="1:1" x14ac:dyDescent="0.25">
      <c r="A4921" t="s">
        <v>2598</v>
      </c>
    </row>
    <row r="4922" spans="1:1" x14ac:dyDescent="0.25">
      <c r="A4922" t="s">
        <v>2754</v>
      </c>
    </row>
    <row r="4923" spans="1:1" x14ac:dyDescent="0.25">
      <c r="A4923" t="s">
        <v>2776</v>
      </c>
    </row>
    <row r="4924" spans="1:1" x14ac:dyDescent="0.25">
      <c r="A4924" t="s">
        <v>3500</v>
      </c>
    </row>
    <row r="4925" spans="1:1" x14ac:dyDescent="0.25">
      <c r="A4925" t="s">
        <v>3501</v>
      </c>
    </row>
    <row r="4926" spans="1:1" x14ac:dyDescent="0.25">
      <c r="A4926" t="s">
        <v>3047</v>
      </c>
    </row>
    <row r="4927" spans="1:1" x14ac:dyDescent="0.25">
      <c r="A4927" t="s">
        <v>55</v>
      </c>
    </row>
    <row r="4928" spans="1:1" x14ac:dyDescent="0.25">
      <c r="A4928" t="s">
        <v>56</v>
      </c>
    </row>
    <row r="4929" spans="1:1" x14ac:dyDescent="0.25">
      <c r="A4929" t="s">
        <v>44</v>
      </c>
    </row>
    <row r="4930" spans="1:1" x14ac:dyDescent="0.25">
      <c r="A4930" t="s">
        <v>243</v>
      </c>
    </row>
    <row r="4931" spans="1:1" x14ac:dyDescent="0.25">
      <c r="A4931" t="s">
        <v>167</v>
      </c>
    </row>
    <row r="4932" spans="1:1" x14ac:dyDescent="0.25">
      <c r="A4932" t="s">
        <v>47</v>
      </c>
    </row>
    <row r="4933" spans="1:1" x14ac:dyDescent="0.25">
      <c r="A4933" t="s">
        <v>1582</v>
      </c>
    </row>
    <row r="4934" spans="1:1" x14ac:dyDescent="0.25">
      <c r="A4934" t="s">
        <v>1583</v>
      </c>
    </row>
    <row r="4935" spans="1:1" x14ac:dyDescent="0.25">
      <c r="A4935" t="s">
        <v>1584</v>
      </c>
    </row>
    <row r="4936" spans="1:1" x14ac:dyDescent="0.25">
      <c r="A4936" t="s">
        <v>1585</v>
      </c>
    </row>
    <row r="4938" spans="1:1" x14ac:dyDescent="0.25">
      <c r="A4938" t="s">
        <v>2367</v>
      </c>
    </row>
    <row r="4939" spans="1:1" x14ac:dyDescent="0.25">
      <c r="A4939" t="s">
        <v>2599</v>
      </c>
    </row>
    <row r="4940" spans="1:1" x14ac:dyDescent="0.25">
      <c r="A4940" t="s">
        <v>2754</v>
      </c>
    </row>
    <row r="4941" spans="1:1" x14ac:dyDescent="0.25">
      <c r="A4941" t="s">
        <v>2776</v>
      </c>
    </row>
    <row r="4942" spans="1:1" x14ac:dyDescent="0.25">
      <c r="A4942" t="s">
        <v>3502</v>
      </c>
    </row>
    <row r="4943" spans="1:1" x14ac:dyDescent="0.25">
      <c r="A4943" t="s">
        <v>3503</v>
      </c>
    </row>
    <row r="4944" spans="1:1" x14ac:dyDescent="0.25">
      <c r="A4944" t="s">
        <v>3504</v>
      </c>
    </row>
    <row r="4945" spans="1:1" x14ac:dyDescent="0.25">
      <c r="A4945" t="s">
        <v>55</v>
      </c>
    </row>
    <row r="4946" spans="1:1" x14ac:dyDescent="0.25">
      <c r="A4946" t="s">
        <v>56</v>
      </c>
    </row>
    <row r="4947" spans="1:1" x14ac:dyDescent="0.25">
      <c r="A4947" t="s">
        <v>44</v>
      </c>
    </row>
    <row r="4948" spans="1:1" x14ac:dyDescent="0.25">
      <c r="A4948" t="s">
        <v>57</v>
      </c>
    </row>
    <row r="4949" spans="1:1" x14ac:dyDescent="0.25">
      <c r="A4949" t="s">
        <v>46</v>
      </c>
    </row>
    <row r="4950" spans="1:1" x14ac:dyDescent="0.25">
      <c r="A4950" t="s">
        <v>47</v>
      </c>
    </row>
    <row r="4951" spans="1:1" x14ac:dyDescent="0.25">
      <c r="A4951" t="s">
        <v>1589</v>
      </c>
    </row>
    <row r="4952" spans="1:1" x14ac:dyDescent="0.25">
      <c r="A4952" t="s">
        <v>1590</v>
      </c>
    </row>
    <row r="4953" spans="1:1" x14ac:dyDescent="0.25">
      <c r="A4953" t="s">
        <v>1591</v>
      </c>
    </row>
    <row r="4954" spans="1:1" x14ac:dyDescent="0.25">
      <c r="A4954" t="s">
        <v>1592</v>
      </c>
    </row>
    <row r="4956" spans="1:1" x14ac:dyDescent="0.25">
      <c r="A4956" t="s">
        <v>2368</v>
      </c>
    </row>
    <row r="4957" spans="1:1" x14ac:dyDescent="0.25">
      <c r="A4957" t="s">
        <v>2599</v>
      </c>
    </row>
    <row r="4958" spans="1:1" x14ac:dyDescent="0.25">
      <c r="A4958" t="s">
        <v>2754</v>
      </c>
    </row>
    <row r="4959" spans="1:1" x14ac:dyDescent="0.25">
      <c r="A4959" t="s">
        <v>2776</v>
      </c>
    </row>
    <row r="4960" spans="1:1" x14ac:dyDescent="0.25">
      <c r="A4960" t="s">
        <v>3505</v>
      </c>
    </row>
    <row r="4961" spans="1:1" x14ac:dyDescent="0.25">
      <c r="A4961" t="s">
        <v>3506</v>
      </c>
    </row>
    <row r="4962" spans="1:1" x14ac:dyDescent="0.25">
      <c r="A4962" t="s">
        <v>3507</v>
      </c>
    </row>
    <row r="4963" spans="1:1" x14ac:dyDescent="0.25">
      <c r="A4963" t="s">
        <v>279</v>
      </c>
    </row>
    <row r="4964" spans="1:1" x14ac:dyDescent="0.25">
      <c r="A4964" t="s">
        <v>280</v>
      </c>
    </row>
    <row r="4965" spans="1:1" x14ac:dyDescent="0.25">
      <c r="A4965" t="s">
        <v>44</v>
      </c>
    </row>
    <row r="4966" spans="1:1" x14ac:dyDescent="0.25">
      <c r="A4966" t="s">
        <v>45</v>
      </c>
    </row>
    <row r="4967" spans="1:1" x14ac:dyDescent="0.25">
      <c r="A4967" t="s">
        <v>113</v>
      </c>
    </row>
    <row r="4968" spans="1:1" x14ac:dyDescent="0.25">
      <c r="A4968" t="s">
        <v>47</v>
      </c>
    </row>
    <row r="4969" spans="1:1" x14ac:dyDescent="0.25">
      <c r="A4969" t="s">
        <v>3508</v>
      </c>
    </row>
    <row r="4970" spans="1:1" x14ac:dyDescent="0.25">
      <c r="A4970" t="s">
        <v>1597</v>
      </c>
    </row>
    <row r="4971" spans="1:1" x14ac:dyDescent="0.25">
      <c r="A4971" t="s">
        <v>1598</v>
      </c>
    </row>
    <row r="4972" spans="1:1" x14ac:dyDescent="0.25">
      <c r="A4972" t="s">
        <v>1599</v>
      </c>
    </row>
    <row r="4974" spans="1:1" x14ac:dyDescent="0.25">
      <c r="A4974" t="s">
        <v>2369</v>
      </c>
    </row>
    <row r="4975" spans="1:1" x14ac:dyDescent="0.25">
      <c r="A4975" t="s">
        <v>2600</v>
      </c>
    </row>
    <row r="4976" spans="1:1" x14ac:dyDescent="0.25">
      <c r="A4976" t="s">
        <v>2754</v>
      </c>
    </row>
    <row r="4977" spans="1:1" x14ac:dyDescent="0.25">
      <c r="A4977" t="s">
        <v>2776</v>
      </c>
    </row>
    <row r="4978" spans="1:1" x14ac:dyDescent="0.25">
      <c r="A4978" t="s">
        <v>3509</v>
      </c>
    </row>
    <row r="4979" spans="1:1" x14ac:dyDescent="0.25">
      <c r="A4979" t="s">
        <v>3510</v>
      </c>
    </row>
    <row r="4980" spans="1:1" x14ac:dyDescent="0.25">
      <c r="A4980" t="s">
        <v>3511</v>
      </c>
    </row>
    <row r="4981" spans="1:1" x14ac:dyDescent="0.25">
      <c r="A4981" t="s">
        <v>64</v>
      </c>
    </row>
    <row r="4982" spans="1:1" x14ac:dyDescent="0.25">
      <c r="A4982" t="s">
        <v>65</v>
      </c>
    </row>
    <row r="4983" spans="1:1" x14ac:dyDescent="0.25">
      <c r="A4983" t="s">
        <v>44</v>
      </c>
    </row>
    <row r="4984" spans="1:1" x14ac:dyDescent="0.25">
      <c r="A4984" t="s">
        <v>66</v>
      </c>
    </row>
    <row r="4985" spans="1:1" x14ac:dyDescent="0.25">
      <c r="A4985" t="s">
        <v>113</v>
      </c>
    </row>
    <row r="4986" spans="1:1" x14ac:dyDescent="0.25">
      <c r="A4986" t="s">
        <v>47</v>
      </c>
    </row>
    <row r="4987" spans="1:1" x14ac:dyDescent="0.25">
      <c r="A4987" t="s">
        <v>3512</v>
      </c>
    </row>
    <row r="4988" spans="1:1" x14ac:dyDescent="0.25">
      <c r="A4988" t="s">
        <v>1604</v>
      </c>
    </row>
    <row r="4989" spans="1:1" x14ac:dyDescent="0.25">
      <c r="A4989" t="s">
        <v>1605</v>
      </c>
    </row>
    <row r="4990" spans="1:1" x14ac:dyDescent="0.25">
      <c r="A4990" t="s">
        <v>1606</v>
      </c>
    </row>
    <row r="4992" spans="1:1" x14ac:dyDescent="0.25">
      <c r="A4992" t="s">
        <v>2811</v>
      </c>
    </row>
    <row r="4993" spans="1:1" x14ac:dyDescent="0.25">
      <c r="A4993" t="s">
        <v>2601</v>
      </c>
    </row>
    <row r="4994" spans="1:1" x14ac:dyDescent="0.25">
      <c r="A4994" t="s">
        <v>2754</v>
      </c>
    </row>
    <row r="4995" spans="1:1" x14ac:dyDescent="0.25">
      <c r="A4995" t="s">
        <v>2776</v>
      </c>
    </row>
    <row r="4996" spans="1:1" x14ac:dyDescent="0.25">
      <c r="A4996" t="s">
        <v>3513</v>
      </c>
    </row>
    <row r="4997" spans="1:1" x14ac:dyDescent="0.25">
      <c r="A4997" t="s">
        <v>3514</v>
      </c>
    </row>
    <row r="4998" spans="1:1" x14ac:dyDescent="0.25">
      <c r="A4998" t="s">
        <v>3515</v>
      </c>
    </row>
    <row r="4999" spans="1:1" x14ac:dyDescent="0.25">
      <c r="A4999" t="s">
        <v>55</v>
      </c>
    </row>
    <row r="5000" spans="1:1" x14ac:dyDescent="0.25">
      <c r="A5000" t="s">
        <v>56</v>
      </c>
    </row>
    <row r="5001" spans="1:1" x14ac:dyDescent="0.25">
      <c r="A5001" t="s">
        <v>44</v>
      </c>
    </row>
    <row r="5002" spans="1:1" x14ac:dyDescent="0.25">
      <c r="A5002" t="s">
        <v>57</v>
      </c>
    </row>
    <row r="5003" spans="1:1" x14ac:dyDescent="0.25">
      <c r="A5003" t="s">
        <v>77</v>
      </c>
    </row>
    <row r="5004" spans="1:1" x14ac:dyDescent="0.25">
      <c r="A5004" t="s">
        <v>47</v>
      </c>
    </row>
    <row r="5005" spans="1:1" x14ac:dyDescent="0.25">
      <c r="A5005" t="s">
        <v>1610</v>
      </c>
    </row>
    <row r="5006" spans="1:1" x14ac:dyDescent="0.25">
      <c r="A5006" t="s">
        <v>1611</v>
      </c>
    </row>
    <row r="5007" spans="1:1" x14ac:dyDescent="0.25">
      <c r="A5007" t="s">
        <v>1612</v>
      </c>
    </row>
    <row r="5008" spans="1:1" x14ac:dyDescent="0.25">
      <c r="A5008" t="s">
        <v>1613</v>
      </c>
    </row>
    <row r="5010" spans="1:1" x14ac:dyDescent="0.25">
      <c r="A5010" t="s">
        <v>2811</v>
      </c>
    </row>
    <row r="5011" spans="1:1" x14ac:dyDescent="0.25">
      <c r="A5011" t="s">
        <v>2602</v>
      </c>
    </row>
    <row r="5012" spans="1:1" x14ac:dyDescent="0.25">
      <c r="A5012" t="s">
        <v>2754</v>
      </c>
    </row>
    <row r="5013" spans="1:1" x14ac:dyDescent="0.25">
      <c r="A5013" t="s">
        <v>2776</v>
      </c>
    </row>
    <row r="5014" spans="1:1" x14ac:dyDescent="0.25">
      <c r="A5014" t="s">
        <v>3516</v>
      </c>
    </row>
    <row r="5015" spans="1:1" x14ac:dyDescent="0.25">
      <c r="A5015" t="s">
        <v>3517</v>
      </c>
    </row>
    <row r="5016" spans="1:1" x14ac:dyDescent="0.25">
      <c r="A5016" t="s">
        <v>3485</v>
      </c>
    </row>
    <row r="5017" spans="1:1" x14ac:dyDescent="0.25">
      <c r="A5017" t="s">
        <v>84</v>
      </c>
    </row>
    <row r="5018" spans="1:1" x14ac:dyDescent="0.25">
      <c r="A5018" t="s">
        <v>85</v>
      </c>
    </row>
    <row r="5019" spans="1:1" x14ac:dyDescent="0.25">
      <c r="A5019" t="s">
        <v>44</v>
      </c>
    </row>
    <row r="5020" spans="1:1" x14ac:dyDescent="0.25">
      <c r="A5020" t="s">
        <v>66</v>
      </c>
    </row>
    <row r="5021" spans="1:1" x14ac:dyDescent="0.25">
      <c r="A5021" t="s">
        <v>77</v>
      </c>
    </row>
    <row r="5022" spans="1:1" x14ac:dyDescent="0.25">
      <c r="A5022" t="s">
        <v>93</v>
      </c>
    </row>
    <row r="5023" spans="1:1" x14ac:dyDescent="0.25">
      <c r="A5023" t="s">
        <v>1616</v>
      </c>
    </row>
    <row r="5024" spans="1:1" x14ac:dyDescent="0.25">
      <c r="A5024" t="s">
        <v>1617</v>
      </c>
    </row>
    <row r="5025" spans="1:1" x14ac:dyDescent="0.25">
      <c r="A5025" t="s">
        <v>1618</v>
      </c>
    </row>
    <row r="5026" spans="1:1" x14ac:dyDescent="0.25">
      <c r="A5026" t="s">
        <v>1619</v>
      </c>
    </row>
    <row r="5028" spans="1:1" x14ac:dyDescent="0.25">
      <c r="A5028" t="s">
        <v>2811</v>
      </c>
    </row>
    <row r="5029" spans="1:1" x14ac:dyDescent="0.25">
      <c r="A5029" t="s">
        <v>2603</v>
      </c>
    </row>
    <row r="5030" spans="1:1" x14ac:dyDescent="0.25">
      <c r="A5030" t="s">
        <v>2752</v>
      </c>
    </row>
    <row r="5031" spans="1:1" x14ac:dyDescent="0.25">
      <c r="A5031" t="s">
        <v>2776</v>
      </c>
    </row>
    <row r="5032" spans="1:1" x14ac:dyDescent="0.25">
      <c r="A5032" t="s">
        <v>2793</v>
      </c>
    </row>
    <row r="5033" spans="1:1" x14ac:dyDescent="0.25">
      <c r="A5033" t="s">
        <v>2794</v>
      </c>
    </row>
    <row r="5034" spans="1:1" x14ac:dyDescent="0.25">
      <c r="A5034" t="s">
        <v>2795</v>
      </c>
    </row>
    <row r="5035" spans="1:1" x14ac:dyDescent="0.25">
      <c r="A5035" t="s">
        <v>55</v>
      </c>
    </row>
    <row r="5036" spans="1:1" x14ac:dyDescent="0.25">
      <c r="A5036" t="s">
        <v>73</v>
      </c>
    </row>
    <row r="5037" spans="1:1" x14ac:dyDescent="0.25">
      <c r="A5037" t="s">
        <v>44</v>
      </c>
    </row>
    <row r="5038" spans="1:1" x14ac:dyDescent="0.25">
      <c r="A5038" t="s">
        <v>222</v>
      </c>
    </row>
    <row r="5039" spans="1:1" x14ac:dyDescent="0.25">
      <c r="A5039" t="s">
        <v>77</v>
      </c>
    </row>
    <row r="5040" spans="1:1" x14ac:dyDescent="0.25">
      <c r="A5040" t="s">
        <v>47</v>
      </c>
    </row>
    <row r="5041" spans="1:1" x14ac:dyDescent="0.25">
      <c r="A5041" t="s">
        <v>3518</v>
      </c>
    </row>
    <row r="5042" spans="1:1" x14ac:dyDescent="0.25">
      <c r="A5042" t="s">
        <v>1621</v>
      </c>
    </row>
    <row r="5043" spans="1:1" x14ac:dyDescent="0.25">
      <c r="A5043" t="s">
        <v>1622</v>
      </c>
    </row>
    <row r="5044" spans="1:1" x14ac:dyDescent="0.25">
      <c r="A5044" t="s">
        <v>1623</v>
      </c>
    </row>
    <row r="5046" spans="1:1" x14ac:dyDescent="0.25">
      <c r="A5046" t="s">
        <v>2811</v>
      </c>
    </row>
    <row r="5047" spans="1:1" x14ac:dyDescent="0.25">
      <c r="A5047" t="s">
        <v>2604</v>
      </c>
    </row>
    <row r="5048" spans="1:1" x14ac:dyDescent="0.25">
      <c r="A5048" t="s">
        <v>2680</v>
      </c>
    </row>
    <row r="5049" spans="1:1" x14ac:dyDescent="0.25">
      <c r="A5049" t="s">
        <v>2774</v>
      </c>
    </row>
    <row r="5050" spans="1:1" x14ac:dyDescent="0.25">
      <c r="A5050" t="s">
        <v>3519</v>
      </c>
    </row>
    <row r="5051" spans="1:1" x14ac:dyDescent="0.25">
      <c r="A5051" t="s">
        <v>3520</v>
      </c>
    </row>
    <row r="5052" spans="1:1" x14ac:dyDescent="0.25">
      <c r="A5052" t="s">
        <v>2933</v>
      </c>
    </row>
    <row r="5053" spans="1:1" x14ac:dyDescent="0.25">
      <c r="A5053" t="s">
        <v>221</v>
      </c>
    </row>
    <row r="5054" spans="1:1" x14ac:dyDescent="0.25">
      <c r="A5054" t="s">
        <v>73</v>
      </c>
    </row>
    <row r="5055" spans="1:1" x14ac:dyDescent="0.25">
      <c r="A5055" t="s">
        <v>44</v>
      </c>
    </row>
    <row r="5056" spans="1:1" x14ac:dyDescent="0.25">
      <c r="A5056" t="s">
        <v>243</v>
      </c>
    </row>
    <row r="5057" spans="1:1" x14ac:dyDescent="0.25">
      <c r="A5057" t="s">
        <v>167</v>
      </c>
    </row>
    <row r="5058" spans="1:1" x14ac:dyDescent="0.25">
      <c r="A5058" t="s">
        <v>47</v>
      </c>
    </row>
    <row r="5059" spans="1:1" x14ac:dyDescent="0.25">
      <c r="A5059" t="s">
        <v>3521</v>
      </c>
    </row>
    <row r="5060" spans="1:1" x14ac:dyDescent="0.25">
      <c r="A5060" t="s">
        <v>1627</v>
      </c>
    </row>
    <row r="5061" spans="1:1" x14ac:dyDescent="0.25">
      <c r="A5061" t="s">
        <v>1628</v>
      </c>
    </row>
    <row r="5062" spans="1:1" x14ac:dyDescent="0.25">
      <c r="A5062" t="s">
        <v>1629</v>
      </c>
    </row>
    <row r="5064" spans="1:1" x14ac:dyDescent="0.25">
      <c r="A5064" t="s">
        <v>2811</v>
      </c>
    </row>
    <row r="5065" spans="1:1" x14ac:dyDescent="0.25">
      <c r="A5065" t="s">
        <v>2605</v>
      </c>
    </row>
    <row r="5066" spans="1:1" x14ac:dyDescent="0.25">
      <c r="A5066" t="s">
        <v>2680</v>
      </c>
    </row>
    <row r="5067" spans="1:1" x14ac:dyDescent="0.25">
      <c r="A5067" t="s">
        <v>2774</v>
      </c>
    </row>
    <row r="5068" spans="1:1" x14ac:dyDescent="0.25">
      <c r="A5068" t="s">
        <v>3522</v>
      </c>
    </row>
    <row r="5069" spans="1:1" x14ac:dyDescent="0.25">
      <c r="A5069" t="s">
        <v>3523</v>
      </c>
    </row>
    <row r="5070" spans="1:1" x14ac:dyDescent="0.25">
      <c r="A5070" t="s">
        <v>3524</v>
      </c>
    </row>
    <row r="5071" spans="1:1" x14ac:dyDescent="0.25">
      <c r="A5071" t="s">
        <v>55</v>
      </c>
    </row>
    <row r="5072" spans="1:1" x14ac:dyDescent="0.25">
      <c r="A5072" t="s">
        <v>56</v>
      </c>
    </row>
    <row r="5073" spans="1:1" x14ac:dyDescent="0.25">
      <c r="A5073" t="s">
        <v>44</v>
      </c>
    </row>
    <row r="5074" spans="1:1" x14ac:dyDescent="0.25">
      <c r="A5074" t="s">
        <v>57</v>
      </c>
    </row>
    <row r="5075" spans="1:1" x14ac:dyDescent="0.25">
      <c r="A5075" t="s">
        <v>77</v>
      </c>
    </row>
    <row r="5076" spans="1:1" x14ac:dyDescent="0.25">
      <c r="A5076" t="s">
        <v>47</v>
      </c>
    </row>
    <row r="5077" spans="1:1" x14ac:dyDescent="0.25">
      <c r="A5077" t="s">
        <v>3525</v>
      </c>
    </row>
    <row r="5078" spans="1:1" x14ac:dyDescent="0.25">
      <c r="A5078" t="s">
        <v>409</v>
      </c>
    </row>
    <row r="5079" spans="1:1" x14ac:dyDescent="0.25">
      <c r="A5079" t="s">
        <v>1634</v>
      </c>
    </row>
    <row r="5080" spans="1:1" x14ac:dyDescent="0.25">
      <c r="A5080" t="s">
        <v>1635</v>
      </c>
    </row>
    <row r="5082" spans="1:1" x14ac:dyDescent="0.25">
      <c r="A5082" t="s">
        <v>2811</v>
      </c>
    </row>
    <row r="5083" spans="1:1" x14ac:dyDescent="0.25">
      <c r="A5083" t="s">
        <v>2439</v>
      </c>
    </row>
    <row r="5084" spans="1:1" x14ac:dyDescent="0.25">
      <c r="A5084" t="s">
        <v>2683</v>
      </c>
    </row>
    <row r="5085" spans="1:1" x14ac:dyDescent="0.25">
      <c r="A5085" t="s">
        <v>2774</v>
      </c>
    </row>
    <row r="5086" spans="1:1" x14ac:dyDescent="0.25">
      <c r="A5086" t="s">
        <v>3526</v>
      </c>
    </row>
    <row r="5087" spans="1:1" x14ac:dyDescent="0.25">
      <c r="A5087" t="s">
        <v>2892</v>
      </c>
    </row>
    <row r="5088" spans="1:1" x14ac:dyDescent="0.25">
      <c r="A5088" t="s">
        <v>2893</v>
      </c>
    </row>
    <row r="5089" spans="1:1" x14ac:dyDescent="0.25">
      <c r="A5089" t="s">
        <v>55</v>
      </c>
    </row>
    <row r="5090" spans="1:1" x14ac:dyDescent="0.25">
      <c r="A5090" t="s">
        <v>56</v>
      </c>
    </row>
    <row r="5091" spans="1:1" x14ac:dyDescent="0.25">
      <c r="A5091" t="s">
        <v>44</v>
      </c>
    </row>
    <row r="5092" spans="1:1" x14ac:dyDescent="0.25">
      <c r="A5092" t="s">
        <v>57</v>
      </c>
    </row>
    <row r="5093" spans="1:1" x14ac:dyDescent="0.25">
      <c r="A5093" t="s">
        <v>113</v>
      </c>
    </row>
    <row r="5094" spans="1:1" x14ac:dyDescent="0.25">
      <c r="A5094" t="s">
        <v>47</v>
      </c>
    </row>
    <row r="5095" spans="1:1" x14ac:dyDescent="0.25">
      <c r="A5095" t="s">
        <v>1637</v>
      </c>
    </row>
    <row r="5096" spans="1:1" x14ac:dyDescent="0.25">
      <c r="A5096" t="s">
        <v>1638</v>
      </c>
    </row>
    <row r="5097" spans="1:1" x14ac:dyDescent="0.25">
      <c r="A5097" t="s">
        <v>1639</v>
      </c>
    </row>
    <row r="5098" spans="1:1" x14ac:dyDescent="0.25">
      <c r="A5098" t="s">
        <v>1640</v>
      </c>
    </row>
    <row r="5100" spans="1:1" x14ac:dyDescent="0.25">
      <c r="A5100" t="s">
        <v>2370</v>
      </c>
    </row>
    <row r="5101" spans="1:1" x14ac:dyDescent="0.25">
      <c r="A5101" t="s">
        <v>2606</v>
      </c>
    </row>
    <row r="5102" spans="1:1" x14ac:dyDescent="0.25">
      <c r="A5102" t="s">
        <v>2686</v>
      </c>
    </row>
    <row r="5103" spans="1:1" x14ac:dyDescent="0.25">
      <c r="A5103" t="s">
        <v>2776</v>
      </c>
    </row>
    <row r="5104" spans="1:1" x14ac:dyDescent="0.25">
      <c r="A5104" t="s">
        <v>3527</v>
      </c>
    </row>
    <row r="5105" spans="1:1" x14ac:dyDescent="0.25">
      <c r="A5105" t="s">
        <v>3528</v>
      </c>
    </row>
    <row r="5106" spans="1:1" x14ac:dyDescent="0.25">
      <c r="A5106" t="s">
        <v>2804</v>
      </c>
    </row>
    <row r="5107" spans="1:1" x14ac:dyDescent="0.25">
      <c r="A5107" t="s">
        <v>55</v>
      </c>
    </row>
    <row r="5108" spans="1:1" x14ac:dyDescent="0.25">
      <c r="A5108" t="s">
        <v>56</v>
      </c>
    </row>
    <row r="5109" spans="1:1" x14ac:dyDescent="0.25">
      <c r="A5109" t="s">
        <v>44</v>
      </c>
    </row>
    <row r="5110" spans="1:1" x14ac:dyDescent="0.25">
      <c r="A5110" t="s">
        <v>222</v>
      </c>
    </row>
    <row r="5111" spans="1:1" x14ac:dyDescent="0.25">
      <c r="A5111" t="s">
        <v>77</v>
      </c>
    </row>
    <row r="5112" spans="1:1" x14ac:dyDescent="0.25">
      <c r="A5112" t="s">
        <v>47</v>
      </c>
    </row>
    <row r="5113" spans="1:1" x14ac:dyDescent="0.25">
      <c r="A5113" t="s">
        <v>1643</v>
      </c>
    </row>
    <row r="5114" spans="1:1" x14ac:dyDescent="0.25">
      <c r="A5114" t="s">
        <v>1644</v>
      </c>
    </row>
    <row r="5115" spans="1:1" x14ac:dyDescent="0.25">
      <c r="A5115" t="s">
        <v>1645</v>
      </c>
    </row>
    <row r="5116" spans="1:1" x14ac:dyDescent="0.25">
      <c r="A5116" t="s">
        <v>1646</v>
      </c>
    </row>
    <row r="5118" spans="1:1" x14ac:dyDescent="0.25">
      <c r="A5118" t="s">
        <v>2371</v>
      </c>
    </row>
    <row r="5119" spans="1:1" x14ac:dyDescent="0.25">
      <c r="A5119" t="s">
        <v>2607</v>
      </c>
    </row>
    <row r="5120" spans="1:1" x14ac:dyDescent="0.25">
      <c r="A5120" t="s">
        <v>2755</v>
      </c>
    </row>
    <row r="5121" spans="1:1" x14ac:dyDescent="0.25">
      <c r="A5121" t="s">
        <v>2776</v>
      </c>
    </row>
    <row r="5122" spans="1:1" x14ac:dyDescent="0.25">
      <c r="A5122" t="s">
        <v>3529</v>
      </c>
    </row>
    <row r="5123" spans="1:1" x14ac:dyDescent="0.25">
      <c r="A5123" t="s">
        <v>3530</v>
      </c>
    </row>
    <row r="5124" spans="1:1" x14ac:dyDescent="0.25">
      <c r="A5124" t="s">
        <v>3531</v>
      </c>
    </row>
    <row r="5125" spans="1:1" x14ac:dyDescent="0.25">
      <c r="A5125" t="s">
        <v>112</v>
      </c>
    </row>
    <row r="5126" spans="1:1" x14ac:dyDescent="0.25">
      <c r="A5126" t="s">
        <v>120</v>
      </c>
    </row>
    <row r="5127" spans="1:1" x14ac:dyDescent="0.25">
      <c r="A5127" t="s">
        <v>44</v>
      </c>
    </row>
    <row r="5128" spans="1:1" x14ac:dyDescent="0.25">
      <c r="A5128" t="s">
        <v>66</v>
      </c>
    </row>
    <row r="5129" spans="1:1" x14ac:dyDescent="0.25">
      <c r="A5129" t="s">
        <v>77</v>
      </c>
    </row>
    <row r="5130" spans="1:1" x14ac:dyDescent="0.25">
      <c r="A5130" t="s">
        <v>47</v>
      </c>
    </row>
    <row r="5131" spans="1:1" x14ac:dyDescent="0.25">
      <c r="A5131" t="s">
        <v>1650</v>
      </c>
    </row>
    <row r="5132" spans="1:1" x14ac:dyDescent="0.25">
      <c r="A5132" t="s">
        <v>1651</v>
      </c>
    </row>
    <row r="5133" spans="1:1" x14ac:dyDescent="0.25">
      <c r="A5133" t="s">
        <v>1652</v>
      </c>
    </row>
    <row r="5134" spans="1:1" x14ac:dyDescent="0.25">
      <c r="A5134" t="s">
        <v>1653</v>
      </c>
    </row>
    <row r="5136" spans="1:1" x14ac:dyDescent="0.25">
      <c r="A5136" t="s">
        <v>2372</v>
      </c>
    </row>
    <row r="5137" spans="1:1" x14ac:dyDescent="0.25">
      <c r="A5137" t="s">
        <v>2607</v>
      </c>
    </row>
    <row r="5138" spans="1:1" x14ac:dyDescent="0.25">
      <c r="A5138" t="s">
        <v>2755</v>
      </c>
    </row>
    <row r="5139" spans="1:1" x14ac:dyDescent="0.25">
      <c r="A5139" t="s">
        <v>2776</v>
      </c>
    </row>
    <row r="5140" spans="1:1" x14ac:dyDescent="0.25">
      <c r="A5140" t="s">
        <v>3532</v>
      </c>
    </row>
    <row r="5141" spans="1:1" x14ac:dyDescent="0.25">
      <c r="A5141" t="s">
        <v>3533</v>
      </c>
    </row>
    <row r="5142" spans="1:1" x14ac:dyDescent="0.25">
      <c r="A5142" t="s">
        <v>2798</v>
      </c>
    </row>
    <row r="5143" spans="1:1" x14ac:dyDescent="0.25">
      <c r="A5143" t="s">
        <v>279</v>
      </c>
    </row>
    <row r="5144" spans="1:1" x14ac:dyDescent="0.25">
      <c r="A5144" t="s">
        <v>85</v>
      </c>
    </row>
    <row r="5145" spans="1:1" x14ac:dyDescent="0.25">
      <c r="A5145" t="s">
        <v>44</v>
      </c>
    </row>
    <row r="5146" spans="1:1" x14ac:dyDescent="0.25">
      <c r="A5146" t="s">
        <v>45</v>
      </c>
    </row>
    <row r="5147" spans="1:1" x14ac:dyDescent="0.25">
      <c r="A5147" t="s">
        <v>131</v>
      </c>
    </row>
    <row r="5148" spans="1:1" x14ac:dyDescent="0.25">
      <c r="A5148" t="s">
        <v>47</v>
      </c>
    </row>
    <row r="5149" spans="1:1" x14ac:dyDescent="0.25">
      <c r="A5149" t="s">
        <v>3534</v>
      </c>
    </row>
    <row r="5150" spans="1:1" x14ac:dyDescent="0.25">
      <c r="A5150" t="s">
        <v>1657</v>
      </c>
    </row>
    <row r="5151" spans="1:1" x14ac:dyDescent="0.25">
      <c r="A5151" t="s">
        <v>1658</v>
      </c>
    </row>
    <row r="5152" spans="1:1" x14ac:dyDescent="0.25">
      <c r="A5152" t="s">
        <v>1659</v>
      </c>
    </row>
    <row r="5154" spans="1:1" x14ac:dyDescent="0.25">
      <c r="A5154" t="s">
        <v>2373</v>
      </c>
    </row>
    <row r="5155" spans="1:1" x14ac:dyDescent="0.25">
      <c r="A5155" t="s">
        <v>2608</v>
      </c>
    </row>
    <row r="5156" spans="1:1" x14ac:dyDescent="0.25">
      <c r="A5156" t="s">
        <v>2756</v>
      </c>
    </row>
    <row r="5157" spans="1:1" x14ac:dyDescent="0.25">
      <c r="A5157" t="s">
        <v>2774</v>
      </c>
    </row>
    <row r="5158" spans="1:1" x14ac:dyDescent="0.25">
      <c r="A5158" t="s">
        <v>3535</v>
      </c>
    </row>
    <row r="5159" spans="1:1" x14ac:dyDescent="0.25">
      <c r="A5159" t="s">
        <v>3536</v>
      </c>
    </row>
    <row r="5160" spans="1:1" x14ac:dyDescent="0.25">
      <c r="A5160" t="s">
        <v>3537</v>
      </c>
    </row>
    <row r="5161" spans="1:1" x14ac:dyDescent="0.25">
      <c r="A5161" t="s">
        <v>55</v>
      </c>
    </row>
    <row r="5162" spans="1:1" x14ac:dyDescent="0.25">
      <c r="A5162" t="s">
        <v>56</v>
      </c>
    </row>
    <row r="5163" spans="1:1" x14ac:dyDescent="0.25">
      <c r="A5163" t="s">
        <v>44</v>
      </c>
    </row>
    <row r="5164" spans="1:1" x14ac:dyDescent="0.25">
      <c r="A5164" t="s">
        <v>57</v>
      </c>
    </row>
    <row r="5165" spans="1:1" x14ac:dyDescent="0.25">
      <c r="A5165" t="s">
        <v>77</v>
      </c>
    </row>
    <row r="5166" spans="1:1" x14ac:dyDescent="0.25">
      <c r="A5166" t="s">
        <v>47</v>
      </c>
    </row>
    <row r="5167" spans="1:1" x14ac:dyDescent="0.25">
      <c r="A5167" t="s">
        <v>1663</v>
      </c>
    </row>
    <row r="5168" spans="1:1" x14ac:dyDescent="0.25">
      <c r="A5168" t="s">
        <v>1664</v>
      </c>
    </row>
    <row r="5169" spans="1:1" x14ac:dyDescent="0.25">
      <c r="A5169" t="s">
        <v>1665</v>
      </c>
    </row>
    <row r="5170" spans="1:1" x14ac:dyDescent="0.25">
      <c r="A5170" t="s">
        <v>1666</v>
      </c>
    </row>
    <row r="5172" spans="1:1" x14ac:dyDescent="0.25">
      <c r="A5172" t="s">
        <v>3538</v>
      </c>
    </row>
    <row r="5173" spans="1:1" x14ac:dyDescent="0.25">
      <c r="A5173" t="s">
        <v>2609</v>
      </c>
    </row>
    <row r="5174" spans="1:1" x14ac:dyDescent="0.25">
      <c r="A5174" t="s">
        <v>2756</v>
      </c>
    </row>
    <row r="5175" spans="1:1" x14ac:dyDescent="0.25">
      <c r="A5175" t="s">
        <v>2774</v>
      </c>
    </row>
    <row r="5176" spans="1:1" x14ac:dyDescent="0.25">
      <c r="A5176" t="s">
        <v>3539</v>
      </c>
    </row>
    <row r="5177" spans="1:1" x14ac:dyDescent="0.25">
      <c r="A5177" t="s">
        <v>3540</v>
      </c>
    </row>
    <row r="5178" spans="1:1" x14ac:dyDescent="0.25">
      <c r="A5178" t="s">
        <v>2943</v>
      </c>
    </row>
    <row r="5179" spans="1:1" x14ac:dyDescent="0.25">
      <c r="A5179" t="s">
        <v>55</v>
      </c>
    </row>
    <row r="5180" spans="1:1" x14ac:dyDescent="0.25">
      <c r="A5180" t="s">
        <v>56</v>
      </c>
    </row>
    <row r="5181" spans="1:1" x14ac:dyDescent="0.25">
      <c r="A5181" t="s">
        <v>44</v>
      </c>
    </row>
    <row r="5182" spans="1:1" x14ac:dyDescent="0.25">
      <c r="A5182" t="s">
        <v>57</v>
      </c>
    </row>
    <row r="5183" spans="1:1" x14ac:dyDescent="0.25">
      <c r="A5183" t="s">
        <v>281</v>
      </c>
    </row>
    <row r="5184" spans="1:1" x14ac:dyDescent="0.25">
      <c r="A5184" t="s">
        <v>47</v>
      </c>
    </row>
    <row r="5185" spans="1:1" x14ac:dyDescent="0.25">
      <c r="A5185" t="s">
        <v>1670</v>
      </c>
    </row>
    <row r="5186" spans="1:1" x14ac:dyDescent="0.25">
      <c r="A5186" t="s">
        <v>1671</v>
      </c>
    </row>
    <row r="5187" spans="1:1" x14ac:dyDescent="0.25">
      <c r="A5187" t="s">
        <v>1672</v>
      </c>
    </row>
    <row r="5188" spans="1:1" x14ac:dyDescent="0.25">
      <c r="A5188" t="s">
        <v>1673</v>
      </c>
    </row>
    <row r="5190" spans="1:1" x14ac:dyDescent="0.25">
      <c r="A5190" t="s">
        <v>2811</v>
      </c>
    </row>
    <row r="5191" spans="1:1" x14ac:dyDescent="0.25">
      <c r="A5191" t="s">
        <v>2610</v>
      </c>
    </row>
    <row r="5192" spans="1:1" x14ac:dyDescent="0.25">
      <c r="A5192" t="s">
        <v>2756</v>
      </c>
    </row>
    <row r="5193" spans="1:1" x14ac:dyDescent="0.25">
      <c r="A5193" t="s">
        <v>2774</v>
      </c>
    </row>
    <row r="5194" spans="1:1" x14ac:dyDescent="0.25">
      <c r="A5194" t="s">
        <v>3541</v>
      </c>
    </row>
    <row r="5195" spans="1:1" x14ac:dyDescent="0.25">
      <c r="A5195" t="s">
        <v>3542</v>
      </c>
    </row>
    <row r="5196" spans="1:1" x14ac:dyDescent="0.25">
      <c r="A5196" t="s">
        <v>2804</v>
      </c>
    </row>
    <row r="5197" spans="1:1" x14ac:dyDescent="0.25">
      <c r="A5197" t="s">
        <v>76</v>
      </c>
    </row>
    <row r="5198" spans="1:1" x14ac:dyDescent="0.25">
      <c r="A5198" t="s">
        <v>73</v>
      </c>
    </row>
    <row r="5199" spans="1:1" x14ac:dyDescent="0.25">
      <c r="A5199" t="s">
        <v>44</v>
      </c>
    </row>
    <row r="5200" spans="1:1" x14ac:dyDescent="0.25">
      <c r="A5200" t="s">
        <v>66</v>
      </c>
    </row>
    <row r="5201" spans="1:1" x14ac:dyDescent="0.25">
      <c r="A5201" t="s">
        <v>167</v>
      </c>
    </row>
    <row r="5202" spans="1:1" x14ac:dyDescent="0.25">
      <c r="A5202" t="s">
        <v>93</v>
      </c>
    </row>
    <row r="5203" spans="1:1" x14ac:dyDescent="0.25">
      <c r="A5203" t="s">
        <v>3543</v>
      </c>
    </row>
    <row r="5204" spans="1:1" x14ac:dyDescent="0.25">
      <c r="A5204" t="s">
        <v>1677</v>
      </c>
    </row>
    <row r="5205" spans="1:1" x14ac:dyDescent="0.25">
      <c r="A5205" t="s">
        <v>1678</v>
      </c>
    </row>
    <row r="5206" spans="1:1" x14ac:dyDescent="0.25">
      <c r="A5206" t="s">
        <v>1679</v>
      </c>
    </row>
    <row r="5208" spans="1:1" x14ac:dyDescent="0.25">
      <c r="A5208" t="s">
        <v>2811</v>
      </c>
    </row>
    <row r="5209" spans="1:1" x14ac:dyDescent="0.25">
      <c r="A5209" t="s">
        <v>2611</v>
      </c>
    </row>
    <row r="5210" spans="1:1" x14ac:dyDescent="0.25">
      <c r="A5210" t="s">
        <v>2756</v>
      </c>
    </row>
    <row r="5211" spans="1:1" x14ac:dyDescent="0.25">
      <c r="A5211" t="s">
        <v>2774</v>
      </c>
    </row>
    <row r="5212" spans="1:1" x14ac:dyDescent="0.25">
      <c r="A5212" t="s">
        <v>3544</v>
      </c>
    </row>
    <row r="5213" spans="1:1" x14ac:dyDescent="0.25">
      <c r="A5213" t="s">
        <v>3545</v>
      </c>
    </row>
    <row r="5214" spans="1:1" x14ac:dyDescent="0.25">
      <c r="A5214" t="s">
        <v>3546</v>
      </c>
    </row>
    <row r="5215" spans="1:1" x14ac:dyDescent="0.25">
      <c r="A5215" t="s">
        <v>55</v>
      </c>
    </row>
    <row r="5216" spans="1:1" x14ac:dyDescent="0.25">
      <c r="A5216" t="s">
        <v>56</v>
      </c>
    </row>
    <row r="5217" spans="1:1" x14ac:dyDescent="0.25">
      <c r="A5217" t="s">
        <v>44</v>
      </c>
    </row>
    <row r="5218" spans="1:1" x14ac:dyDescent="0.25">
      <c r="A5218" t="s">
        <v>222</v>
      </c>
    </row>
    <row r="5219" spans="1:1" x14ac:dyDescent="0.25">
      <c r="A5219" t="s">
        <v>167</v>
      </c>
    </row>
    <row r="5220" spans="1:1" x14ac:dyDescent="0.25">
      <c r="A5220" t="s">
        <v>47</v>
      </c>
    </row>
    <row r="5221" spans="1:1" x14ac:dyDescent="0.25">
      <c r="A5221" t="s">
        <v>1683</v>
      </c>
    </row>
    <row r="5222" spans="1:1" x14ac:dyDescent="0.25">
      <c r="A5222" t="s">
        <v>1684</v>
      </c>
    </row>
    <row r="5223" spans="1:1" x14ac:dyDescent="0.25">
      <c r="A5223" t="s">
        <v>1685</v>
      </c>
    </row>
    <row r="5224" spans="1:1" x14ac:dyDescent="0.25">
      <c r="A5224" t="s">
        <v>1686</v>
      </c>
    </row>
    <row r="5226" spans="1:1" x14ac:dyDescent="0.25">
      <c r="A5226" t="s">
        <v>2811</v>
      </c>
    </row>
    <row r="5227" spans="1:1" x14ac:dyDescent="0.25">
      <c r="A5227" t="s">
        <v>2610</v>
      </c>
    </row>
    <row r="5228" spans="1:1" x14ac:dyDescent="0.25">
      <c r="A5228" t="s">
        <v>2756</v>
      </c>
    </row>
    <row r="5229" spans="1:1" x14ac:dyDescent="0.25">
      <c r="A5229" t="s">
        <v>2774</v>
      </c>
    </row>
    <row r="5230" spans="1:1" x14ac:dyDescent="0.25">
      <c r="A5230" t="s">
        <v>3547</v>
      </c>
    </row>
    <row r="5231" spans="1:1" x14ac:dyDescent="0.25">
      <c r="A5231" t="s">
        <v>3548</v>
      </c>
    </row>
    <row r="5232" spans="1:1" x14ac:dyDescent="0.25">
      <c r="A5232" t="s">
        <v>2961</v>
      </c>
    </row>
    <row r="5233" spans="1:1" x14ac:dyDescent="0.25">
      <c r="A5233" t="s">
        <v>76</v>
      </c>
    </row>
    <row r="5234" spans="1:1" x14ac:dyDescent="0.25">
      <c r="A5234" t="s">
        <v>73</v>
      </c>
    </row>
    <row r="5235" spans="1:1" x14ac:dyDescent="0.25">
      <c r="A5235" t="s">
        <v>44</v>
      </c>
    </row>
    <row r="5236" spans="1:1" x14ac:dyDescent="0.25">
      <c r="A5236" t="s">
        <v>66</v>
      </c>
    </row>
    <row r="5237" spans="1:1" x14ac:dyDescent="0.25">
      <c r="A5237" t="s">
        <v>77</v>
      </c>
    </row>
    <row r="5238" spans="1:1" x14ac:dyDescent="0.25">
      <c r="A5238" t="s">
        <v>47</v>
      </c>
    </row>
    <row r="5239" spans="1:1" x14ac:dyDescent="0.25">
      <c r="A5239" t="s">
        <v>1689</v>
      </c>
    </row>
    <row r="5240" spans="1:1" x14ac:dyDescent="0.25">
      <c r="A5240" t="s">
        <v>1690</v>
      </c>
    </row>
    <row r="5241" spans="1:1" x14ac:dyDescent="0.25">
      <c r="A5241" t="s">
        <v>1691</v>
      </c>
    </row>
    <row r="5242" spans="1:1" x14ac:dyDescent="0.25">
      <c r="A5242" t="s">
        <v>1692</v>
      </c>
    </row>
    <row r="5244" spans="1:1" x14ac:dyDescent="0.25">
      <c r="A5244" t="s">
        <v>2374</v>
      </c>
    </row>
    <row r="5245" spans="1:1" x14ac:dyDescent="0.25">
      <c r="A5245" t="s">
        <v>2612</v>
      </c>
    </row>
    <row r="5246" spans="1:1" x14ac:dyDescent="0.25">
      <c r="A5246" t="s">
        <v>2756</v>
      </c>
    </row>
    <row r="5247" spans="1:1" x14ac:dyDescent="0.25">
      <c r="A5247" t="s">
        <v>2774</v>
      </c>
    </row>
    <row r="5248" spans="1:1" x14ac:dyDescent="0.25">
      <c r="A5248" t="s">
        <v>3549</v>
      </c>
    </row>
    <row r="5249" spans="1:1" x14ac:dyDescent="0.25">
      <c r="A5249" t="s">
        <v>3550</v>
      </c>
    </row>
    <row r="5250" spans="1:1" x14ac:dyDescent="0.25">
      <c r="A5250" t="s">
        <v>3551</v>
      </c>
    </row>
    <row r="5251" spans="1:1" x14ac:dyDescent="0.25">
      <c r="A5251" t="s">
        <v>76</v>
      </c>
    </row>
    <row r="5252" spans="1:1" x14ac:dyDescent="0.25">
      <c r="A5252" t="s">
        <v>85</v>
      </c>
    </row>
    <row r="5253" spans="1:1" x14ac:dyDescent="0.25">
      <c r="A5253" t="s">
        <v>44</v>
      </c>
    </row>
    <row r="5254" spans="1:1" x14ac:dyDescent="0.25">
      <c r="A5254" t="s">
        <v>66</v>
      </c>
    </row>
    <row r="5255" spans="1:1" x14ac:dyDescent="0.25">
      <c r="A5255" t="s">
        <v>77</v>
      </c>
    </row>
    <row r="5256" spans="1:1" x14ac:dyDescent="0.25">
      <c r="A5256" t="s">
        <v>93</v>
      </c>
    </row>
    <row r="5257" spans="1:1" x14ac:dyDescent="0.25">
      <c r="A5257" t="s">
        <v>1696</v>
      </c>
    </row>
    <row r="5258" spans="1:1" x14ac:dyDescent="0.25">
      <c r="A5258" t="s">
        <v>1697</v>
      </c>
    </row>
    <row r="5259" spans="1:1" x14ac:dyDescent="0.25">
      <c r="A5259" t="s">
        <v>1698</v>
      </c>
    </row>
    <row r="5260" spans="1:1" x14ac:dyDescent="0.25">
      <c r="A5260" t="s">
        <v>1699</v>
      </c>
    </row>
    <row r="5262" spans="1:1" x14ac:dyDescent="0.25">
      <c r="A5262" t="s">
        <v>2811</v>
      </c>
    </row>
    <row r="5263" spans="1:1" x14ac:dyDescent="0.25">
      <c r="A5263" t="s">
        <v>2609</v>
      </c>
    </row>
    <row r="5264" spans="1:1" x14ac:dyDescent="0.25">
      <c r="A5264" t="s">
        <v>2756</v>
      </c>
    </row>
    <row r="5265" spans="1:1" x14ac:dyDescent="0.25">
      <c r="A5265" t="s">
        <v>2774</v>
      </c>
    </row>
    <row r="5266" spans="1:1" x14ac:dyDescent="0.25">
      <c r="A5266" t="s">
        <v>3552</v>
      </c>
    </row>
    <row r="5267" spans="1:1" x14ac:dyDescent="0.25">
      <c r="A5267" t="s">
        <v>3553</v>
      </c>
    </row>
    <row r="5268" spans="1:1" x14ac:dyDescent="0.25">
      <c r="A5268" t="s">
        <v>2940</v>
      </c>
    </row>
    <row r="5269" spans="1:1" x14ac:dyDescent="0.25">
      <c r="A5269" t="s">
        <v>84</v>
      </c>
    </row>
    <row r="5270" spans="1:1" x14ac:dyDescent="0.25">
      <c r="A5270" t="s">
        <v>85</v>
      </c>
    </row>
    <row r="5271" spans="1:1" x14ac:dyDescent="0.25">
      <c r="A5271" t="s">
        <v>44</v>
      </c>
    </row>
    <row r="5272" spans="1:1" x14ac:dyDescent="0.25">
      <c r="A5272" t="s">
        <v>66</v>
      </c>
    </row>
    <row r="5273" spans="1:1" x14ac:dyDescent="0.25">
      <c r="A5273" t="s">
        <v>113</v>
      </c>
    </row>
    <row r="5274" spans="1:1" x14ac:dyDescent="0.25">
      <c r="A5274" t="s">
        <v>47</v>
      </c>
    </row>
    <row r="5275" spans="1:1" x14ac:dyDescent="0.25">
      <c r="A5275" t="s">
        <v>1702</v>
      </c>
    </row>
    <row r="5276" spans="1:1" x14ac:dyDescent="0.25">
      <c r="A5276" t="s">
        <v>1703</v>
      </c>
    </row>
    <row r="5277" spans="1:1" x14ac:dyDescent="0.25">
      <c r="A5277" t="s">
        <v>1704</v>
      </c>
    </row>
    <row r="5278" spans="1:1" x14ac:dyDescent="0.25">
      <c r="A5278" t="s">
        <v>1705</v>
      </c>
    </row>
    <row r="5280" spans="1:1" x14ac:dyDescent="0.25">
      <c r="A5280" t="s">
        <v>2375</v>
      </c>
    </row>
    <row r="5281" spans="1:1" x14ac:dyDescent="0.25">
      <c r="A5281" t="s">
        <v>2613</v>
      </c>
    </row>
    <row r="5282" spans="1:1" x14ac:dyDescent="0.25">
      <c r="A5282" t="s">
        <v>2681</v>
      </c>
    </row>
    <row r="5283" spans="1:1" x14ac:dyDescent="0.25">
      <c r="A5283" t="s">
        <v>2774</v>
      </c>
    </row>
    <row r="5284" spans="1:1" x14ac:dyDescent="0.25">
      <c r="A5284" t="s">
        <v>3554</v>
      </c>
    </row>
    <row r="5285" spans="1:1" x14ac:dyDescent="0.25">
      <c r="A5285" t="s">
        <v>3555</v>
      </c>
    </row>
    <row r="5286" spans="1:1" x14ac:dyDescent="0.25">
      <c r="A5286" t="s">
        <v>2926</v>
      </c>
    </row>
    <row r="5287" spans="1:1" x14ac:dyDescent="0.25">
      <c r="A5287" t="s">
        <v>84</v>
      </c>
    </row>
    <row r="5288" spans="1:1" x14ac:dyDescent="0.25">
      <c r="A5288" t="s">
        <v>73</v>
      </c>
    </row>
    <row r="5289" spans="1:1" x14ac:dyDescent="0.25">
      <c r="A5289" t="s">
        <v>44</v>
      </c>
    </row>
    <row r="5290" spans="1:1" x14ac:dyDescent="0.25">
      <c r="A5290" t="s">
        <v>66</v>
      </c>
    </row>
    <row r="5291" spans="1:1" x14ac:dyDescent="0.25">
      <c r="A5291" t="s">
        <v>77</v>
      </c>
    </row>
    <row r="5292" spans="1:1" x14ac:dyDescent="0.25">
      <c r="A5292" t="s">
        <v>47</v>
      </c>
    </row>
    <row r="5293" spans="1:1" x14ac:dyDescent="0.25">
      <c r="A5293" t="s">
        <v>1708</v>
      </c>
    </row>
    <row r="5294" spans="1:1" x14ac:dyDescent="0.25">
      <c r="A5294" t="s">
        <v>1709</v>
      </c>
    </row>
    <row r="5295" spans="1:1" x14ac:dyDescent="0.25">
      <c r="A5295" t="s">
        <v>1710</v>
      </c>
    </row>
    <row r="5296" spans="1:1" x14ac:dyDescent="0.25">
      <c r="A5296" t="s">
        <v>69</v>
      </c>
    </row>
    <row r="5298" spans="1:1" x14ac:dyDescent="0.25">
      <c r="A5298" t="s">
        <v>2376</v>
      </c>
    </row>
    <row r="5299" spans="1:1" x14ac:dyDescent="0.25">
      <c r="A5299" t="s">
        <v>2614</v>
      </c>
    </row>
    <row r="5300" spans="1:1" x14ac:dyDescent="0.25">
      <c r="A5300" t="s">
        <v>2757</v>
      </c>
    </row>
    <row r="5301" spans="1:1" x14ac:dyDescent="0.25">
      <c r="A5301" t="s">
        <v>2774</v>
      </c>
    </row>
    <row r="5302" spans="1:1" x14ac:dyDescent="0.25">
      <c r="A5302" t="s">
        <v>3556</v>
      </c>
    </row>
    <row r="5303" spans="1:1" x14ac:dyDescent="0.25">
      <c r="A5303" t="s">
        <v>3557</v>
      </c>
    </row>
    <row r="5304" spans="1:1" x14ac:dyDescent="0.25">
      <c r="A5304" t="s">
        <v>3417</v>
      </c>
    </row>
    <row r="5305" spans="1:1" x14ac:dyDescent="0.25">
      <c r="A5305" t="s">
        <v>55</v>
      </c>
    </row>
    <row r="5306" spans="1:1" x14ac:dyDescent="0.25">
      <c r="A5306" t="s">
        <v>56</v>
      </c>
    </row>
    <row r="5307" spans="1:1" x14ac:dyDescent="0.25">
      <c r="A5307" t="s">
        <v>44</v>
      </c>
    </row>
    <row r="5308" spans="1:1" x14ac:dyDescent="0.25">
      <c r="A5308" t="s">
        <v>57</v>
      </c>
    </row>
    <row r="5309" spans="1:1" x14ac:dyDescent="0.25">
      <c r="A5309" t="s">
        <v>86</v>
      </c>
    </row>
    <row r="5310" spans="1:1" x14ac:dyDescent="0.25">
      <c r="A5310" t="s">
        <v>47</v>
      </c>
    </row>
    <row r="5311" spans="1:1" x14ac:dyDescent="0.25">
      <c r="A5311" t="s">
        <v>1713</v>
      </c>
    </row>
    <row r="5312" spans="1:1" x14ac:dyDescent="0.25">
      <c r="A5312" t="s">
        <v>1714</v>
      </c>
    </row>
    <row r="5313" spans="1:1" x14ac:dyDescent="0.25">
      <c r="A5313" t="s">
        <v>1715</v>
      </c>
    </row>
    <row r="5314" spans="1:1" x14ac:dyDescent="0.25">
      <c r="A5314" t="s">
        <v>69</v>
      </c>
    </row>
    <row r="5316" spans="1:1" x14ac:dyDescent="0.25">
      <c r="A5316" t="s">
        <v>2377</v>
      </c>
    </row>
    <row r="5317" spans="1:1" x14ac:dyDescent="0.25">
      <c r="A5317" t="s">
        <v>2615</v>
      </c>
    </row>
    <row r="5318" spans="1:1" x14ac:dyDescent="0.25">
      <c r="A5318" t="s">
        <v>2757</v>
      </c>
    </row>
    <row r="5319" spans="1:1" x14ac:dyDescent="0.25">
      <c r="A5319" t="s">
        <v>2774</v>
      </c>
    </row>
    <row r="5320" spans="1:1" x14ac:dyDescent="0.25">
      <c r="A5320" t="s">
        <v>3558</v>
      </c>
    </row>
    <row r="5321" spans="1:1" x14ac:dyDescent="0.25">
      <c r="A5321" t="s">
        <v>3559</v>
      </c>
    </row>
    <row r="5322" spans="1:1" x14ac:dyDescent="0.25">
      <c r="A5322" t="s">
        <v>3560</v>
      </c>
    </row>
    <row r="5323" spans="1:1" x14ac:dyDescent="0.25">
      <c r="A5323" t="s">
        <v>112</v>
      </c>
    </row>
    <row r="5324" spans="1:1" x14ac:dyDescent="0.25">
      <c r="A5324" t="s">
        <v>120</v>
      </c>
    </row>
    <row r="5325" spans="1:1" x14ac:dyDescent="0.25">
      <c r="A5325" t="s">
        <v>44</v>
      </c>
    </row>
    <row r="5326" spans="1:1" x14ac:dyDescent="0.25">
      <c r="A5326" t="s">
        <v>66</v>
      </c>
    </row>
    <row r="5327" spans="1:1" x14ac:dyDescent="0.25">
      <c r="A5327" t="s">
        <v>77</v>
      </c>
    </row>
    <row r="5328" spans="1:1" x14ac:dyDescent="0.25">
      <c r="A5328" t="s">
        <v>47</v>
      </c>
    </row>
    <row r="5329" spans="1:1" x14ac:dyDescent="0.25">
      <c r="A5329" t="s">
        <v>1713</v>
      </c>
    </row>
    <row r="5330" spans="1:1" x14ac:dyDescent="0.25">
      <c r="A5330" t="s">
        <v>1719</v>
      </c>
    </row>
    <row r="5331" spans="1:1" x14ac:dyDescent="0.25">
      <c r="A5331" t="s">
        <v>1720</v>
      </c>
    </row>
    <row r="5332" spans="1:1" x14ac:dyDescent="0.25">
      <c r="A5332" t="s">
        <v>69</v>
      </c>
    </row>
    <row r="5334" spans="1:1" x14ac:dyDescent="0.25">
      <c r="A5334" t="s">
        <v>2378</v>
      </c>
    </row>
    <row r="5335" spans="1:1" x14ac:dyDescent="0.25">
      <c r="A5335" t="s">
        <v>2616</v>
      </c>
    </row>
    <row r="5336" spans="1:1" x14ac:dyDescent="0.25">
      <c r="A5336" t="s">
        <v>2757</v>
      </c>
    </row>
    <row r="5337" spans="1:1" x14ac:dyDescent="0.25">
      <c r="A5337" t="s">
        <v>2774</v>
      </c>
    </row>
    <row r="5338" spans="1:1" x14ac:dyDescent="0.25">
      <c r="A5338" t="s">
        <v>3561</v>
      </c>
    </row>
    <row r="5339" spans="1:1" x14ac:dyDescent="0.25">
      <c r="A5339" t="s">
        <v>3562</v>
      </c>
    </row>
    <row r="5340" spans="1:1" x14ac:dyDescent="0.25">
      <c r="A5340" t="s">
        <v>3563</v>
      </c>
    </row>
    <row r="5341" spans="1:1" x14ac:dyDescent="0.25">
      <c r="A5341" t="s">
        <v>55</v>
      </c>
    </row>
    <row r="5342" spans="1:1" x14ac:dyDescent="0.25">
      <c r="A5342" t="s">
        <v>56</v>
      </c>
    </row>
    <row r="5343" spans="1:1" x14ac:dyDescent="0.25">
      <c r="A5343" t="s">
        <v>44</v>
      </c>
    </row>
    <row r="5344" spans="1:1" x14ac:dyDescent="0.25">
      <c r="A5344" t="s">
        <v>57</v>
      </c>
    </row>
    <row r="5345" spans="1:1" x14ac:dyDescent="0.25">
      <c r="A5345" t="s">
        <v>77</v>
      </c>
    </row>
    <row r="5346" spans="1:1" x14ac:dyDescent="0.25">
      <c r="A5346" t="s">
        <v>93</v>
      </c>
    </row>
    <row r="5347" spans="1:1" x14ac:dyDescent="0.25">
      <c r="A5347" t="s">
        <v>1713</v>
      </c>
    </row>
    <row r="5348" spans="1:1" x14ac:dyDescent="0.25">
      <c r="A5348" t="s">
        <v>3564</v>
      </c>
    </row>
    <row r="5349" spans="1:1" x14ac:dyDescent="0.25">
      <c r="A5349" t="s">
        <v>1725</v>
      </c>
    </row>
    <row r="5350" spans="1:1" x14ac:dyDescent="0.25">
      <c r="A5350" t="s">
        <v>1726</v>
      </c>
    </row>
    <row r="5352" spans="1:1" x14ac:dyDescent="0.25">
      <c r="A5352" t="s">
        <v>2811</v>
      </c>
    </row>
    <row r="5353" spans="1:1" x14ac:dyDescent="0.25">
      <c r="A5353" t="s">
        <v>2617</v>
      </c>
    </row>
    <row r="5354" spans="1:1" x14ac:dyDescent="0.25">
      <c r="A5354" t="s">
        <v>2733</v>
      </c>
    </row>
    <row r="5355" spans="1:1" x14ac:dyDescent="0.25">
      <c r="A5355" t="s">
        <v>2782</v>
      </c>
    </row>
    <row r="5356" spans="1:1" x14ac:dyDescent="0.25">
      <c r="A5356" t="s">
        <v>3565</v>
      </c>
    </row>
    <row r="5357" spans="1:1" x14ac:dyDescent="0.25">
      <c r="A5357" t="s">
        <v>3566</v>
      </c>
    </row>
    <row r="5358" spans="1:1" x14ac:dyDescent="0.25">
      <c r="A5358" t="s">
        <v>3567</v>
      </c>
    </row>
    <row r="5359" spans="1:1" x14ac:dyDescent="0.25">
      <c r="A5359" t="s">
        <v>1730</v>
      </c>
    </row>
    <row r="5360" spans="1:1" x14ac:dyDescent="0.25">
      <c r="A5360" t="s">
        <v>1731</v>
      </c>
    </row>
    <row r="5361" spans="1:1" x14ac:dyDescent="0.25">
      <c r="A5361" t="s">
        <v>44</v>
      </c>
    </row>
    <row r="5362" spans="1:1" x14ac:dyDescent="0.25">
      <c r="A5362" t="s">
        <v>243</v>
      </c>
    </row>
    <row r="5363" spans="1:1" x14ac:dyDescent="0.25">
      <c r="A5363" t="s">
        <v>167</v>
      </c>
    </row>
    <row r="5364" spans="1:1" x14ac:dyDescent="0.25">
      <c r="A5364" t="s">
        <v>47</v>
      </c>
    </row>
    <row r="5365" spans="1:1" x14ac:dyDescent="0.25">
      <c r="A5365" t="s">
        <v>1732</v>
      </c>
    </row>
    <row r="5366" spans="1:1" x14ac:dyDescent="0.25">
      <c r="A5366" t="s">
        <v>1733</v>
      </c>
    </row>
    <row r="5367" spans="1:1" x14ac:dyDescent="0.25">
      <c r="A5367" t="s">
        <v>1734</v>
      </c>
    </row>
    <row r="5368" spans="1:1" x14ac:dyDescent="0.25">
      <c r="A5368" t="s">
        <v>1735</v>
      </c>
    </row>
    <row r="5370" spans="1:1" x14ac:dyDescent="0.25">
      <c r="A5370" t="s">
        <v>2811</v>
      </c>
    </row>
    <row r="5371" spans="1:1" x14ac:dyDescent="0.25">
      <c r="A5371" t="s">
        <v>2618</v>
      </c>
    </row>
    <row r="5372" spans="1:1" x14ac:dyDescent="0.25">
      <c r="A5372" t="s">
        <v>2758</v>
      </c>
    </row>
    <row r="5373" spans="1:1" x14ac:dyDescent="0.25">
      <c r="A5373" t="s">
        <v>2774</v>
      </c>
    </row>
    <row r="5374" spans="1:1" x14ac:dyDescent="0.25">
      <c r="A5374" t="s">
        <v>3568</v>
      </c>
    </row>
    <row r="5375" spans="1:1" x14ac:dyDescent="0.25">
      <c r="A5375" t="s">
        <v>3569</v>
      </c>
    </row>
    <row r="5376" spans="1:1" x14ac:dyDescent="0.25">
      <c r="A5376" t="s">
        <v>3570</v>
      </c>
    </row>
    <row r="5377" spans="1:1" x14ac:dyDescent="0.25">
      <c r="A5377" t="s">
        <v>55</v>
      </c>
    </row>
    <row r="5378" spans="1:1" x14ac:dyDescent="0.25">
      <c r="A5378" t="s">
        <v>73</v>
      </c>
    </row>
    <row r="5379" spans="1:1" x14ac:dyDescent="0.25">
      <c r="A5379" t="s">
        <v>44</v>
      </c>
    </row>
    <row r="5380" spans="1:1" x14ac:dyDescent="0.25">
      <c r="A5380" t="s">
        <v>222</v>
      </c>
    </row>
    <row r="5381" spans="1:1" x14ac:dyDescent="0.25">
      <c r="A5381" t="s">
        <v>113</v>
      </c>
    </row>
    <row r="5382" spans="1:1" x14ac:dyDescent="0.25">
      <c r="A5382" t="s">
        <v>93</v>
      </c>
    </row>
    <row r="5383" spans="1:1" x14ac:dyDescent="0.25">
      <c r="A5383" t="s">
        <v>1739</v>
      </c>
    </row>
    <row r="5384" spans="1:1" x14ac:dyDescent="0.25">
      <c r="A5384" t="s">
        <v>1740</v>
      </c>
    </row>
    <row r="5385" spans="1:1" x14ac:dyDescent="0.25">
      <c r="A5385" t="s">
        <v>1741</v>
      </c>
    </row>
    <row r="5386" spans="1:1" x14ac:dyDescent="0.25">
      <c r="A5386" t="s">
        <v>1742</v>
      </c>
    </row>
    <row r="5388" spans="1:1" x14ac:dyDescent="0.25">
      <c r="A5388" t="s">
        <v>2379</v>
      </c>
    </row>
    <row r="5389" spans="1:1" x14ac:dyDescent="0.25">
      <c r="A5389" t="s">
        <v>2619</v>
      </c>
    </row>
    <row r="5390" spans="1:1" x14ac:dyDescent="0.25">
      <c r="A5390" t="s">
        <v>2758</v>
      </c>
    </row>
    <row r="5391" spans="1:1" x14ac:dyDescent="0.25">
      <c r="A5391" t="s">
        <v>2774</v>
      </c>
    </row>
    <row r="5392" spans="1:1" x14ac:dyDescent="0.25">
      <c r="A5392" t="s">
        <v>3571</v>
      </c>
    </row>
    <row r="5393" spans="1:1" x14ac:dyDescent="0.25">
      <c r="A5393" t="s">
        <v>3572</v>
      </c>
    </row>
    <row r="5394" spans="1:1" x14ac:dyDescent="0.25">
      <c r="A5394" t="s">
        <v>2955</v>
      </c>
    </row>
    <row r="5395" spans="1:1" x14ac:dyDescent="0.25">
      <c r="A5395" t="s">
        <v>112</v>
      </c>
    </row>
    <row r="5396" spans="1:1" x14ac:dyDescent="0.25">
      <c r="A5396" t="s">
        <v>120</v>
      </c>
    </row>
    <row r="5397" spans="1:1" x14ac:dyDescent="0.25">
      <c r="A5397" t="s">
        <v>44</v>
      </c>
    </row>
    <row r="5398" spans="1:1" x14ac:dyDescent="0.25">
      <c r="A5398" t="s">
        <v>66</v>
      </c>
    </row>
    <row r="5399" spans="1:1" x14ac:dyDescent="0.25">
      <c r="A5399" t="s">
        <v>86</v>
      </c>
    </row>
    <row r="5400" spans="1:1" x14ac:dyDescent="0.25">
      <c r="A5400" t="s">
        <v>93</v>
      </c>
    </row>
    <row r="5401" spans="1:1" x14ac:dyDescent="0.25">
      <c r="A5401" t="s">
        <v>1745</v>
      </c>
    </row>
    <row r="5402" spans="1:1" x14ac:dyDescent="0.25">
      <c r="A5402" t="s">
        <v>1746</v>
      </c>
    </row>
    <row r="5403" spans="1:1" x14ac:dyDescent="0.25">
      <c r="A5403" t="s">
        <v>1747</v>
      </c>
    </row>
    <row r="5404" spans="1:1" x14ac:dyDescent="0.25">
      <c r="A5404" t="s">
        <v>1748</v>
      </c>
    </row>
    <row r="5406" spans="1:1" x14ac:dyDescent="0.25">
      <c r="A5406" t="s">
        <v>2380</v>
      </c>
    </row>
    <row r="5407" spans="1:1" x14ac:dyDescent="0.25">
      <c r="A5407" t="s">
        <v>2620</v>
      </c>
    </row>
    <row r="5408" spans="1:1" x14ac:dyDescent="0.25">
      <c r="A5408" t="s">
        <v>2759</v>
      </c>
    </row>
    <row r="5409" spans="1:1" x14ac:dyDescent="0.25">
      <c r="A5409" t="s">
        <v>2774</v>
      </c>
    </row>
    <row r="5410" spans="1:1" x14ac:dyDescent="0.25">
      <c r="A5410" t="s">
        <v>3573</v>
      </c>
    </row>
    <row r="5411" spans="1:1" x14ac:dyDescent="0.25">
      <c r="A5411" t="s">
        <v>3574</v>
      </c>
    </row>
    <row r="5412" spans="1:1" x14ac:dyDescent="0.25">
      <c r="A5412" t="s">
        <v>3025</v>
      </c>
    </row>
    <row r="5413" spans="1:1" x14ac:dyDescent="0.25">
      <c r="A5413" t="s">
        <v>221</v>
      </c>
    </row>
    <row r="5414" spans="1:1" x14ac:dyDescent="0.25">
      <c r="A5414" t="s">
        <v>73</v>
      </c>
    </row>
    <row r="5415" spans="1:1" x14ac:dyDescent="0.25">
      <c r="A5415" t="s">
        <v>44</v>
      </c>
    </row>
    <row r="5416" spans="1:1" x14ac:dyDescent="0.25">
      <c r="A5416" t="s">
        <v>222</v>
      </c>
    </row>
    <row r="5417" spans="1:1" x14ac:dyDescent="0.25">
      <c r="A5417" t="s">
        <v>46</v>
      </c>
    </row>
    <row r="5418" spans="1:1" x14ac:dyDescent="0.25">
      <c r="A5418" t="s">
        <v>235</v>
      </c>
    </row>
    <row r="5419" spans="1:1" x14ac:dyDescent="0.25">
      <c r="A5419" t="s">
        <v>1751</v>
      </c>
    </row>
    <row r="5420" spans="1:1" x14ac:dyDescent="0.25">
      <c r="A5420" t="s">
        <v>1752</v>
      </c>
    </row>
    <row r="5421" spans="1:1" x14ac:dyDescent="0.25">
      <c r="A5421" t="s">
        <v>1753</v>
      </c>
    </row>
    <row r="5422" spans="1:1" x14ac:dyDescent="0.25">
      <c r="A5422" t="s">
        <v>1754</v>
      </c>
    </row>
    <row r="5424" spans="1:1" x14ac:dyDescent="0.25">
      <c r="A5424" t="s">
        <v>2381</v>
      </c>
    </row>
    <row r="5425" spans="1:1" x14ac:dyDescent="0.25">
      <c r="A5425" t="s">
        <v>2621</v>
      </c>
    </row>
    <row r="5426" spans="1:1" x14ac:dyDescent="0.25">
      <c r="A5426" t="s">
        <v>2759</v>
      </c>
    </row>
    <row r="5427" spans="1:1" x14ac:dyDescent="0.25">
      <c r="A5427" t="s">
        <v>2774</v>
      </c>
    </row>
    <row r="5428" spans="1:1" x14ac:dyDescent="0.25">
      <c r="A5428" t="s">
        <v>3575</v>
      </c>
    </row>
    <row r="5429" spans="1:1" x14ac:dyDescent="0.25">
      <c r="A5429" t="s">
        <v>3576</v>
      </c>
    </row>
    <row r="5430" spans="1:1" x14ac:dyDescent="0.25">
      <c r="A5430" t="s">
        <v>3577</v>
      </c>
    </row>
    <row r="5431" spans="1:1" x14ac:dyDescent="0.25">
      <c r="A5431" t="s">
        <v>55</v>
      </c>
    </row>
    <row r="5432" spans="1:1" x14ac:dyDescent="0.25">
      <c r="A5432" t="s">
        <v>56</v>
      </c>
    </row>
    <row r="5433" spans="1:1" x14ac:dyDescent="0.25">
      <c r="A5433" t="s">
        <v>44</v>
      </c>
    </row>
    <row r="5434" spans="1:1" x14ac:dyDescent="0.25">
      <c r="A5434" t="s">
        <v>57</v>
      </c>
    </row>
    <row r="5435" spans="1:1" x14ac:dyDescent="0.25">
      <c r="A5435" t="s">
        <v>167</v>
      </c>
    </row>
    <row r="5436" spans="1:1" x14ac:dyDescent="0.25">
      <c r="A5436" t="s">
        <v>93</v>
      </c>
    </row>
    <row r="5437" spans="1:1" x14ac:dyDescent="0.25">
      <c r="A5437" t="s">
        <v>1758</v>
      </c>
    </row>
    <row r="5438" spans="1:1" x14ac:dyDescent="0.25">
      <c r="A5438" t="s">
        <v>1759</v>
      </c>
    </row>
    <row r="5439" spans="1:1" x14ac:dyDescent="0.25">
      <c r="A5439" t="s">
        <v>1760</v>
      </c>
    </row>
    <row r="5440" spans="1:1" x14ac:dyDescent="0.25">
      <c r="A5440" t="s">
        <v>1761</v>
      </c>
    </row>
    <row r="5442" spans="1:1" x14ac:dyDescent="0.25">
      <c r="A5442" t="s">
        <v>2811</v>
      </c>
    </row>
    <row r="5443" spans="1:1" x14ac:dyDescent="0.25">
      <c r="A5443" t="s">
        <v>2622</v>
      </c>
    </row>
    <row r="5444" spans="1:1" x14ac:dyDescent="0.25">
      <c r="A5444" t="s">
        <v>2759</v>
      </c>
    </row>
    <row r="5445" spans="1:1" x14ac:dyDescent="0.25">
      <c r="A5445" t="s">
        <v>2774</v>
      </c>
    </row>
    <row r="5446" spans="1:1" x14ac:dyDescent="0.25">
      <c r="A5446" t="s">
        <v>3578</v>
      </c>
    </row>
    <row r="5447" spans="1:1" x14ac:dyDescent="0.25">
      <c r="A5447" t="s">
        <v>3579</v>
      </c>
    </row>
    <row r="5448" spans="1:1" x14ac:dyDescent="0.25">
      <c r="A5448" t="s">
        <v>3335</v>
      </c>
    </row>
    <row r="5449" spans="1:1" x14ac:dyDescent="0.25">
      <c r="A5449" t="s">
        <v>55</v>
      </c>
    </row>
    <row r="5450" spans="1:1" x14ac:dyDescent="0.25">
      <c r="A5450" t="s">
        <v>73</v>
      </c>
    </row>
    <row r="5451" spans="1:1" x14ac:dyDescent="0.25">
      <c r="A5451" t="s">
        <v>44</v>
      </c>
    </row>
    <row r="5452" spans="1:1" x14ac:dyDescent="0.25">
      <c r="A5452" t="s">
        <v>222</v>
      </c>
    </row>
    <row r="5453" spans="1:1" x14ac:dyDescent="0.25">
      <c r="A5453" t="s">
        <v>167</v>
      </c>
    </row>
    <row r="5454" spans="1:1" x14ac:dyDescent="0.25">
      <c r="A5454" t="s">
        <v>235</v>
      </c>
    </row>
    <row r="5455" spans="1:1" x14ac:dyDescent="0.25">
      <c r="A5455" t="s">
        <v>1764</v>
      </c>
    </row>
    <row r="5456" spans="1:1" x14ac:dyDescent="0.25">
      <c r="A5456" t="s">
        <v>1765</v>
      </c>
    </row>
    <row r="5457" spans="1:1" x14ac:dyDescent="0.25">
      <c r="A5457" t="s">
        <v>1766</v>
      </c>
    </row>
    <row r="5458" spans="1:1" x14ac:dyDescent="0.25">
      <c r="A5458" t="s">
        <v>1767</v>
      </c>
    </row>
    <row r="5460" spans="1:1" x14ac:dyDescent="0.25">
      <c r="A5460" t="s">
        <v>2811</v>
      </c>
    </row>
    <row r="5461" spans="1:1" x14ac:dyDescent="0.25">
      <c r="A5461" t="s">
        <v>2623</v>
      </c>
    </row>
    <row r="5462" spans="1:1" x14ac:dyDescent="0.25">
      <c r="A5462" t="s">
        <v>2760</v>
      </c>
    </row>
    <row r="5463" spans="1:1" x14ac:dyDescent="0.25">
      <c r="A5463" t="s">
        <v>2774</v>
      </c>
    </row>
    <row r="5464" spans="1:1" x14ac:dyDescent="0.25">
      <c r="A5464" t="s">
        <v>3580</v>
      </c>
    </row>
    <row r="5465" spans="1:1" x14ac:dyDescent="0.25">
      <c r="A5465" t="s">
        <v>3581</v>
      </c>
    </row>
    <row r="5466" spans="1:1" x14ac:dyDescent="0.25">
      <c r="A5466" t="s">
        <v>3582</v>
      </c>
    </row>
    <row r="5467" spans="1:1" x14ac:dyDescent="0.25">
      <c r="A5467" t="s">
        <v>84</v>
      </c>
    </row>
    <row r="5468" spans="1:1" x14ac:dyDescent="0.25">
      <c r="A5468" t="s">
        <v>73</v>
      </c>
    </row>
    <row r="5469" spans="1:1" x14ac:dyDescent="0.25">
      <c r="A5469" t="s">
        <v>44</v>
      </c>
    </row>
    <row r="5470" spans="1:1" x14ac:dyDescent="0.25">
      <c r="A5470" t="s">
        <v>66</v>
      </c>
    </row>
    <row r="5471" spans="1:1" x14ac:dyDescent="0.25">
      <c r="A5471" t="s">
        <v>167</v>
      </c>
    </row>
    <row r="5472" spans="1:1" x14ac:dyDescent="0.25">
      <c r="A5472" t="s">
        <v>93</v>
      </c>
    </row>
    <row r="5473" spans="1:1" x14ac:dyDescent="0.25">
      <c r="A5473" t="s">
        <v>1771</v>
      </c>
    </row>
    <row r="5474" spans="1:1" x14ac:dyDescent="0.25">
      <c r="A5474" t="s">
        <v>1772</v>
      </c>
    </row>
    <row r="5475" spans="1:1" x14ac:dyDescent="0.25">
      <c r="A5475" t="s">
        <v>1773</v>
      </c>
    </row>
    <row r="5476" spans="1:1" x14ac:dyDescent="0.25">
      <c r="A5476" t="s">
        <v>69</v>
      </c>
    </row>
    <row r="5478" spans="1:1" x14ac:dyDescent="0.25">
      <c r="A5478" t="s">
        <v>2382</v>
      </c>
    </row>
    <row r="5479" spans="1:1" x14ac:dyDescent="0.25">
      <c r="A5479" t="s">
        <v>2624</v>
      </c>
    </row>
    <row r="5480" spans="1:1" x14ac:dyDescent="0.25">
      <c r="A5480" t="s">
        <v>2761</v>
      </c>
    </row>
    <row r="5481" spans="1:1" x14ac:dyDescent="0.25">
      <c r="A5481" t="s">
        <v>2774</v>
      </c>
    </row>
    <row r="5482" spans="1:1" x14ac:dyDescent="0.25">
      <c r="A5482" t="s">
        <v>3583</v>
      </c>
    </row>
    <row r="5483" spans="1:1" x14ac:dyDescent="0.25">
      <c r="A5483" t="s">
        <v>3584</v>
      </c>
    </row>
    <row r="5484" spans="1:1" x14ac:dyDescent="0.25">
      <c r="A5484" t="s">
        <v>2789</v>
      </c>
    </row>
    <row r="5485" spans="1:1" x14ac:dyDescent="0.25">
      <c r="A5485" t="s">
        <v>55</v>
      </c>
    </row>
    <row r="5486" spans="1:1" x14ac:dyDescent="0.25">
      <c r="A5486" t="s">
        <v>56</v>
      </c>
    </row>
    <row r="5487" spans="1:1" x14ac:dyDescent="0.25">
      <c r="A5487" t="s">
        <v>44</v>
      </c>
    </row>
    <row r="5488" spans="1:1" x14ac:dyDescent="0.25">
      <c r="A5488" t="s">
        <v>57</v>
      </c>
    </row>
    <row r="5489" spans="1:1" x14ac:dyDescent="0.25">
      <c r="A5489" t="s">
        <v>77</v>
      </c>
    </row>
    <row r="5490" spans="1:1" x14ac:dyDescent="0.25">
      <c r="A5490" t="s">
        <v>47</v>
      </c>
    </row>
    <row r="5491" spans="1:1" x14ac:dyDescent="0.25">
      <c r="A5491" t="s">
        <v>3585</v>
      </c>
    </row>
    <row r="5492" spans="1:1" x14ac:dyDescent="0.25">
      <c r="A5492" t="s">
        <v>1777</v>
      </c>
    </row>
    <row r="5493" spans="1:1" x14ac:dyDescent="0.25">
      <c r="A5493" t="s">
        <v>1778</v>
      </c>
    </row>
    <row r="5494" spans="1:1" x14ac:dyDescent="0.25">
      <c r="A5494" t="s">
        <v>69</v>
      </c>
    </row>
    <row r="5496" spans="1:1" x14ac:dyDescent="0.25">
      <c r="A5496" t="s">
        <v>2383</v>
      </c>
    </row>
    <row r="5497" spans="1:1" x14ac:dyDescent="0.25">
      <c r="A5497" t="s">
        <v>2624</v>
      </c>
    </row>
    <row r="5498" spans="1:1" x14ac:dyDescent="0.25">
      <c r="A5498" t="s">
        <v>2761</v>
      </c>
    </row>
    <row r="5499" spans="1:1" x14ac:dyDescent="0.25">
      <c r="A5499" t="s">
        <v>2774</v>
      </c>
    </row>
    <row r="5500" spans="1:1" x14ac:dyDescent="0.25">
      <c r="A5500" t="s">
        <v>3586</v>
      </c>
    </row>
    <row r="5501" spans="1:1" x14ac:dyDescent="0.25">
      <c r="A5501" t="s">
        <v>3587</v>
      </c>
    </row>
    <row r="5502" spans="1:1" x14ac:dyDescent="0.25">
      <c r="A5502" t="s">
        <v>3121</v>
      </c>
    </row>
    <row r="5503" spans="1:1" x14ac:dyDescent="0.25">
      <c r="A5503" t="s">
        <v>55</v>
      </c>
    </row>
    <row r="5504" spans="1:1" x14ac:dyDescent="0.25">
      <c r="A5504" t="s">
        <v>56</v>
      </c>
    </row>
    <row r="5505" spans="1:1" x14ac:dyDescent="0.25">
      <c r="A5505" t="s">
        <v>44</v>
      </c>
    </row>
    <row r="5506" spans="1:1" x14ac:dyDescent="0.25">
      <c r="A5506" t="s">
        <v>57</v>
      </c>
    </row>
    <row r="5507" spans="1:1" x14ac:dyDescent="0.25">
      <c r="A5507" t="s">
        <v>77</v>
      </c>
    </row>
    <row r="5508" spans="1:1" x14ac:dyDescent="0.25">
      <c r="A5508" t="s">
        <v>47</v>
      </c>
    </row>
    <row r="5509" spans="1:1" x14ac:dyDescent="0.25">
      <c r="A5509" t="s">
        <v>3588</v>
      </c>
    </row>
    <row r="5510" spans="1:1" x14ac:dyDescent="0.25">
      <c r="A5510" t="s">
        <v>1782</v>
      </c>
    </row>
    <row r="5511" spans="1:1" x14ac:dyDescent="0.25">
      <c r="A5511" t="s">
        <v>1783</v>
      </c>
    </row>
    <row r="5512" spans="1:1" x14ac:dyDescent="0.25">
      <c r="A5512" t="s">
        <v>69</v>
      </c>
    </row>
    <row r="5514" spans="1:1" x14ac:dyDescent="0.25">
      <c r="A5514" t="s">
        <v>2811</v>
      </c>
    </row>
    <row r="5515" spans="1:1" x14ac:dyDescent="0.25">
      <c r="A5515" t="s">
        <v>2625</v>
      </c>
    </row>
    <row r="5516" spans="1:1" x14ac:dyDescent="0.25">
      <c r="A5516" t="s">
        <v>2761</v>
      </c>
    </row>
    <row r="5517" spans="1:1" x14ac:dyDescent="0.25">
      <c r="A5517" t="s">
        <v>2774</v>
      </c>
    </row>
    <row r="5518" spans="1:1" x14ac:dyDescent="0.25">
      <c r="A5518" t="s">
        <v>3589</v>
      </c>
    </row>
    <row r="5519" spans="1:1" x14ac:dyDescent="0.25">
      <c r="A5519" t="s">
        <v>3590</v>
      </c>
    </row>
    <row r="5520" spans="1:1" x14ac:dyDescent="0.25">
      <c r="A5520" t="s">
        <v>2961</v>
      </c>
    </row>
    <row r="5521" spans="1:1" x14ac:dyDescent="0.25">
      <c r="A5521" t="s">
        <v>55</v>
      </c>
    </row>
    <row r="5522" spans="1:1" x14ac:dyDescent="0.25">
      <c r="A5522" t="s">
        <v>56</v>
      </c>
    </row>
    <row r="5523" spans="1:1" x14ac:dyDescent="0.25">
      <c r="A5523" t="s">
        <v>44</v>
      </c>
    </row>
    <row r="5524" spans="1:1" x14ac:dyDescent="0.25">
      <c r="A5524" t="s">
        <v>57</v>
      </c>
    </row>
    <row r="5525" spans="1:1" x14ac:dyDescent="0.25">
      <c r="A5525" t="s">
        <v>167</v>
      </c>
    </row>
    <row r="5526" spans="1:1" x14ac:dyDescent="0.25">
      <c r="A5526" t="s">
        <v>47</v>
      </c>
    </row>
    <row r="5527" spans="1:1" x14ac:dyDescent="0.25">
      <c r="A5527" t="s">
        <v>3591</v>
      </c>
    </row>
    <row r="5528" spans="1:1" x14ac:dyDescent="0.25">
      <c r="A5528" t="s">
        <v>1787</v>
      </c>
    </row>
    <row r="5529" spans="1:1" x14ac:dyDescent="0.25">
      <c r="A5529" t="s">
        <v>1788</v>
      </c>
    </row>
    <row r="5530" spans="1:1" x14ac:dyDescent="0.25">
      <c r="A5530" t="s">
        <v>69</v>
      </c>
    </row>
    <row r="5532" spans="1:1" x14ac:dyDescent="0.25">
      <c r="A5532" t="s">
        <v>2811</v>
      </c>
    </row>
    <row r="5533" spans="1:1" x14ac:dyDescent="0.25">
      <c r="A5533" t="s">
        <v>2626</v>
      </c>
    </row>
    <row r="5534" spans="1:1" x14ac:dyDescent="0.25">
      <c r="A5534" t="s">
        <v>2761</v>
      </c>
    </row>
    <row r="5535" spans="1:1" x14ac:dyDescent="0.25">
      <c r="A5535" t="s">
        <v>2774</v>
      </c>
    </row>
    <row r="5536" spans="1:1" x14ac:dyDescent="0.25">
      <c r="A5536" t="s">
        <v>3592</v>
      </c>
    </row>
    <row r="5537" spans="1:1" x14ac:dyDescent="0.25">
      <c r="A5537" t="s">
        <v>3593</v>
      </c>
    </row>
    <row r="5538" spans="1:1" x14ac:dyDescent="0.25">
      <c r="A5538" t="s">
        <v>2987</v>
      </c>
    </row>
    <row r="5539" spans="1:1" x14ac:dyDescent="0.25">
      <c r="A5539" t="s">
        <v>221</v>
      </c>
    </row>
    <row r="5540" spans="1:1" x14ac:dyDescent="0.25">
      <c r="A5540" t="s">
        <v>73</v>
      </c>
    </row>
    <row r="5541" spans="1:1" x14ac:dyDescent="0.25">
      <c r="A5541" t="s">
        <v>44</v>
      </c>
    </row>
    <row r="5542" spans="1:1" x14ac:dyDescent="0.25">
      <c r="A5542" t="s">
        <v>222</v>
      </c>
    </row>
    <row r="5543" spans="1:1" x14ac:dyDescent="0.25">
      <c r="A5543" t="s">
        <v>77</v>
      </c>
    </row>
    <row r="5544" spans="1:1" x14ac:dyDescent="0.25">
      <c r="A5544" t="s">
        <v>47</v>
      </c>
    </row>
    <row r="5545" spans="1:1" x14ac:dyDescent="0.25">
      <c r="A5545" t="s">
        <v>3594</v>
      </c>
    </row>
    <row r="5546" spans="1:1" x14ac:dyDescent="0.25">
      <c r="A5546" t="s">
        <v>1792</v>
      </c>
    </row>
    <row r="5547" spans="1:1" x14ac:dyDescent="0.25">
      <c r="A5547" t="s">
        <v>1793</v>
      </c>
    </row>
    <row r="5548" spans="1:1" x14ac:dyDescent="0.25">
      <c r="A5548" t="s">
        <v>1794</v>
      </c>
    </row>
    <row r="5550" spans="1:1" x14ac:dyDescent="0.25">
      <c r="A5550" t="s">
        <v>2384</v>
      </c>
    </row>
    <row r="5551" spans="1:1" x14ac:dyDescent="0.25">
      <c r="A5551" t="s">
        <v>2627</v>
      </c>
    </row>
    <row r="5552" spans="1:1" x14ac:dyDescent="0.25">
      <c r="A5552" t="s">
        <v>2762</v>
      </c>
    </row>
    <row r="5553" spans="1:1" x14ac:dyDescent="0.25">
      <c r="A5553" t="s">
        <v>2782</v>
      </c>
    </row>
    <row r="5554" spans="1:1" x14ac:dyDescent="0.25">
      <c r="A5554" t="s">
        <v>3595</v>
      </c>
    </row>
    <row r="5555" spans="1:1" x14ac:dyDescent="0.25">
      <c r="A5555" t="s">
        <v>3596</v>
      </c>
    </row>
    <row r="5556" spans="1:1" x14ac:dyDescent="0.25">
      <c r="A5556" t="s">
        <v>3597</v>
      </c>
    </row>
    <row r="5557" spans="1:1" x14ac:dyDescent="0.25">
      <c r="A5557" t="s">
        <v>64</v>
      </c>
    </row>
    <row r="5558" spans="1:1" x14ac:dyDescent="0.25">
      <c r="A5558" t="s">
        <v>65</v>
      </c>
    </row>
    <row r="5559" spans="1:1" x14ac:dyDescent="0.25">
      <c r="A5559" t="s">
        <v>44</v>
      </c>
    </row>
    <row r="5560" spans="1:1" x14ac:dyDescent="0.25">
      <c r="A5560" t="s">
        <v>66</v>
      </c>
    </row>
    <row r="5561" spans="1:1" x14ac:dyDescent="0.25">
      <c r="A5561" t="s">
        <v>167</v>
      </c>
    </row>
    <row r="5562" spans="1:1" x14ac:dyDescent="0.25">
      <c r="A5562" t="s">
        <v>47</v>
      </c>
    </row>
    <row r="5563" spans="1:1" x14ac:dyDescent="0.25">
      <c r="A5563" t="s">
        <v>1798</v>
      </c>
    </row>
    <row r="5564" spans="1:1" x14ac:dyDescent="0.25">
      <c r="A5564" t="s">
        <v>1799</v>
      </c>
    </row>
    <row r="5565" spans="1:1" x14ac:dyDescent="0.25">
      <c r="A5565" t="s">
        <v>1800</v>
      </c>
    </row>
    <row r="5566" spans="1:1" x14ac:dyDescent="0.25">
      <c r="A5566" t="s">
        <v>69</v>
      </c>
    </row>
    <row r="5568" spans="1:1" x14ac:dyDescent="0.25">
      <c r="A5568" t="s">
        <v>2811</v>
      </c>
    </row>
    <row r="5569" spans="1:1" x14ac:dyDescent="0.25">
      <c r="A5569" t="s">
        <v>2628</v>
      </c>
    </row>
    <row r="5570" spans="1:1" x14ac:dyDescent="0.25">
      <c r="A5570" t="s">
        <v>2762</v>
      </c>
    </row>
    <row r="5571" spans="1:1" x14ac:dyDescent="0.25">
      <c r="A5571" t="s">
        <v>2782</v>
      </c>
    </row>
    <row r="5572" spans="1:1" x14ac:dyDescent="0.25">
      <c r="A5572" t="s">
        <v>3598</v>
      </c>
    </row>
    <row r="5573" spans="1:1" x14ac:dyDescent="0.25">
      <c r="A5573" t="s">
        <v>3599</v>
      </c>
    </row>
    <row r="5574" spans="1:1" x14ac:dyDescent="0.25">
      <c r="A5574" t="s">
        <v>2975</v>
      </c>
    </row>
    <row r="5575" spans="1:1" x14ac:dyDescent="0.25">
      <c r="A5575" t="s">
        <v>55</v>
      </c>
    </row>
    <row r="5576" spans="1:1" x14ac:dyDescent="0.25">
      <c r="A5576" t="s">
        <v>73</v>
      </c>
    </row>
    <row r="5577" spans="1:1" x14ac:dyDescent="0.25">
      <c r="A5577" t="s">
        <v>44</v>
      </c>
    </row>
    <row r="5578" spans="1:1" x14ac:dyDescent="0.25">
      <c r="A5578" t="s">
        <v>57</v>
      </c>
    </row>
    <row r="5579" spans="1:1" x14ac:dyDescent="0.25">
      <c r="A5579" t="s">
        <v>167</v>
      </c>
    </row>
    <row r="5580" spans="1:1" x14ac:dyDescent="0.25">
      <c r="A5580" t="s">
        <v>47</v>
      </c>
    </row>
    <row r="5581" spans="1:1" x14ac:dyDescent="0.25">
      <c r="A5581" t="s">
        <v>1803</v>
      </c>
    </row>
    <row r="5582" spans="1:1" x14ac:dyDescent="0.25">
      <c r="A5582" t="s">
        <v>1804</v>
      </c>
    </row>
    <row r="5583" spans="1:1" x14ac:dyDescent="0.25">
      <c r="A5583" t="s">
        <v>1805</v>
      </c>
    </row>
    <row r="5584" spans="1:1" x14ac:dyDescent="0.25">
      <c r="A5584" t="s">
        <v>1806</v>
      </c>
    </row>
    <row r="5586" spans="1:1" x14ac:dyDescent="0.25">
      <c r="A5586" t="s">
        <v>2385</v>
      </c>
    </row>
    <row r="5587" spans="1:1" x14ac:dyDescent="0.25">
      <c r="A5587" t="s">
        <v>2629</v>
      </c>
    </row>
    <row r="5588" spans="1:1" x14ac:dyDescent="0.25">
      <c r="A5588" t="s">
        <v>2763</v>
      </c>
    </row>
    <row r="5589" spans="1:1" x14ac:dyDescent="0.25">
      <c r="A5589" t="s">
        <v>2776</v>
      </c>
    </row>
    <row r="5590" spans="1:1" x14ac:dyDescent="0.25">
      <c r="A5590" t="s">
        <v>3600</v>
      </c>
    </row>
    <row r="5591" spans="1:1" x14ac:dyDescent="0.25">
      <c r="A5591" t="s">
        <v>3601</v>
      </c>
    </row>
    <row r="5592" spans="1:1" x14ac:dyDescent="0.25">
      <c r="A5592" t="s">
        <v>2899</v>
      </c>
    </row>
    <row r="5593" spans="1:1" x14ac:dyDescent="0.25">
      <c r="A5593" t="s">
        <v>42</v>
      </c>
    </row>
    <row r="5594" spans="1:1" x14ac:dyDescent="0.25">
      <c r="A5594" t="s">
        <v>43</v>
      </c>
    </row>
    <row r="5595" spans="1:1" x14ac:dyDescent="0.25">
      <c r="A5595" t="s">
        <v>44</v>
      </c>
    </row>
    <row r="5596" spans="1:1" x14ac:dyDescent="0.25">
      <c r="A5596" t="s">
        <v>45</v>
      </c>
    </row>
    <row r="5597" spans="1:1" x14ac:dyDescent="0.25">
      <c r="A5597" t="s">
        <v>46</v>
      </c>
    </row>
    <row r="5598" spans="1:1" x14ac:dyDescent="0.25">
      <c r="A5598" t="s">
        <v>93</v>
      </c>
    </row>
    <row r="5599" spans="1:1" x14ac:dyDescent="0.25">
      <c r="A5599" t="s">
        <v>1809</v>
      </c>
    </row>
    <row r="5600" spans="1:1" x14ac:dyDescent="0.25">
      <c r="A5600" t="s">
        <v>1810</v>
      </c>
    </row>
    <row r="5601" spans="1:1" x14ac:dyDescent="0.25">
      <c r="A5601" t="s">
        <v>1811</v>
      </c>
    </row>
    <row r="5602" spans="1:1" x14ac:dyDescent="0.25">
      <c r="A5602" t="s">
        <v>69</v>
      </c>
    </row>
    <row r="5604" spans="1:1" x14ac:dyDescent="0.25">
      <c r="A5604" t="s">
        <v>2386</v>
      </c>
    </row>
    <row r="5605" spans="1:1" x14ac:dyDescent="0.25">
      <c r="A5605" t="s">
        <v>2630</v>
      </c>
    </row>
    <row r="5606" spans="1:1" x14ac:dyDescent="0.25">
      <c r="A5606" t="s">
        <v>2716</v>
      </c>
    </row>
    <row r="5607" spans="1:1" x14ac:dyDescent="0.25">
      <c r="A5607" t="s">
        <v>2780</v>
      </c>
    </row>
    <row r="5608" spans="1:1" x14ac:dyDescent="0.25">
      <c r="A5608" t="s">
        <v>3256</v>
      </c>
    </row>
    <row r="5609" spans="1:1" x14ac:dyDescent="0.25">
      <c r="A5609" t="s">
        <v>3602</v>
      </c>
    </row>
    <row r="5610" spans="1:1" x14ac:dyDescent="0.25">
      <c r="A5610" t="s">
        <v>3202</v>
      </c>
    </row>
    <row r="5611" spans="1:1" x14ac:dyDescent="0.25">
      <c r="A5611" t="s">
        <v>55</v>
      </c>
    </row>
    <row r="5612" spans="1:1" x14ac:dyDescent="0.25">
      <c r="A5612" t="s">
        <v>56</v>
      </c>
    </row>
    <row r="5613" spans="1:1" x14ac:dyDescent="0.25">
      <c r="A5613" t="s">
        <v>44</v>
      </c>
    </row>
    <row r="5614" spans="1:1" x14ac:dyDescent="0.25">
      <c r="A5614" t="s">
        <v>57</v>
      </c>
    </row>
    <row r="5615" spans="1:1" x14ac:dyDescent="0.25">
      <c r="A5615" t="s">
        <v>77</v>
      </c>
    </row>
    <row r="5616" spans="1:1" x14ac:dyDescent="0.25">
      <c r="A5616" t="s">
        <v>47</v>
      </c>
    </row>
    <row r="5617" spans="1:1" x14ac:dyDescent="0.25">
      <c r="A5617" t="s">
        <v>2764</v>
      </c>
    </row>
    <row r="5618" spans="1:1" x14ac:dyDescent="0.25">
      <c r="A5618" t="s">
        <v>1814</v>
      </c>
    </row>
    <row r="5619" spans="1:1" x14ac:dyDescent="0.25">
      <c r="A5619" t="s">
        <v>1815</v>
      </c>
    </row>
    <row r="5620" spans="1:1" x14ac:dyDescent="0.25">
      <c r="A5620" t="s">
        <v>69</v>
      </c>
    </row>
    <row r="5622" spans="1:1" x14ac:dyDescent="0.25">
      <c r="A5622" t="s">
        <v>2387</v>
      </c>
    </row>
    <row r="5623" spans="1:1" x14ac:dyDescent="0.25">
      <c r="A5623" t="s">
        <v>2631</v>
      </c>
    </row>
    <row r="5624" spans="1:1" x14ac:dyDescent="0.25">
      <c r="A5624" t="s">
        <v>2716</v>
      </c>
    </row>
    <row r="5625" spans="1:1" x14ac:dyDescent="0.25">
      <c r="A5625" t="s">
        <v>2780</v>
      </c>
    </row>
    <row r="5626" spans="1:1" x14ac:dyDescent="0.25">
      <c r="A5626" t="s">
        <v>3603</v>
      </c>
    </row>
    <row r="5627" spans="1:1" x14ac:dyDescent="0.25">
      <c r="A5627" t="s">
        <v>3604</v>
      </c>
    </row>
    <row r="5628" spans="1:1" x14ac:dyDescent="0.25">
      <c r="A5628" t="s">
        <v>3567</v>
      </c>
    </row>
    <row r="5629" spans="1:1" x14ac:dyDescent="0.25">
      <c r="A5629" t="s">
        <v>55</v>
      </c>
    </row>
    <row r="5630" spans="1:1" x14ac:dyDescent="0.25">
      <c r="A5630" t="s">
        <v>56</v>
      </c>
    </row>
    <row r="5631" spans="1:1" x14ac:dyDescent="0.25">
      <c r="A5631" t="s">
        <v>44</v>
      </c>
    </row>
    <row r="5632" spans="1:1" x14ac:dyDescent="0.25">
      <c r="A5632" t="s">
        <v>57</v>
      </c>
    </row>
    <row r="5633" spans="1:1" x14ac:dyDescent="0.25">
      <c r="A5633" t="s">
        <v>77</v>
      </c>
    </row>
    <row r="5634" spans="1:1" x14ac:dyDescent="0.25">
      <c r="A5634" t="s">
        <v>47</v>
      </c>
    </row>
    <row r="5635" spans="1:1" x14ac:dyDescent="0.25">
      <c r="A5635" t="s">
        <v>2764</v>
      </c>
    </row>
    <row r="5636" spans="1:1" x14ac:dyDescent="0.25">
      <c r="A5636" t="s">
        <v>1818</v>
      </c>
    </row>
    <row r="5637" spans="1:1" x14ac:dyDescent="0.25">
      <c r="A5637" t="s">
        <v>1819</v>
      </c>
    </row>
    <row r="5638" spans="1:1" x14ac:dyDescent="0.25">
      <c r="A5638" t="s">
        <v>69</v>
      </c>
    </row>
    <row r="5640" spans="1:1" x14ac:dyDescent="0.25">
      <c r="A5640" t="s">
        <v>2388</v>
      </c>
    </row>
    <row r="5641" spans="1:1" x14ac:dyDescent="0.25">
      <c r="A5641" t="s">
        <v>2632</v>
      </c>
    </row>
    <row r="5642" spans="1:1" x14ac:dyDescent="0.25">
      <c r="A5642" t="s">
        <v>2716</v>
      </c>
    </row>
    <row r="5643" spans="1:1" x14ac:dyDescent="0.25">
      <c r="A5643" t="s">
        <v>2780</v>
      </c>
    </row>
    <row r="5644" spans="1:1" x14ac:dyDescent="0.25">
      <c r="A5644" t="s">
        <v>3605</v>
      </c>
    </row>
    <row r="5645" spans="1:1" x14ac:dyDescent="0.25">
      <c r="A5645" t="s">
        <v>3606</v>
      </c>
    </row>
    <row r="5646" spans="1:1" x14ac:dyDescent="0.25">
      <c r="A5646" t="s">
        <v>3607</v>
      </c>
    </row>
    <row r="5647" spans="1:1" x14ac:dyDescent="0.25">
      <c r="A5647" t="s">
        <v>112</v>
      </c>
    </row>
    <row r="5648" spans="1:1" x14ac:dyDescent="0.25">
      <c r="A5648" t="s">
        <v>120</v>
      </c>
    </row>
    <row r="5649" spans="1:1" x14ac:dyDescent="0.25">
      <c r="A5649" t="s">
        <v>44</v>
      </c>
    </row>
    <row r="5650" spans="1:1" x14ac:dyDescent="0.25">
      <c r="A5650" t="s">
        <v>66</v>
      </c>
    </row>
    <row r="5651" spans="1:1" x14ac:dyDescent="0.25">
      <c r="A5651" t="s">
        <v>77</v>
      </c>
    </row>
    <row r="5652" spans="1:1" x14ac:dyDescent="0.25">
      <c r="A5652" t="s">
        <v>47</v>
      </c>
    </row>
    <row r="5653" spans="1:1" x14ac:dyDescent="0.25">
      <c r="A5653" t="s">
        <v>2764</v>
      </c>
    </row>
    <row r="5654" spans="1:1" x14ac:dyDescent="0.25">
      <c r="A5654" t="s">
        <v>1823</v>
      </c>
    </row>
    <row r="5655" spans="1:1" x14ac:dyDescent="0.25">
      <c r="A5655" t="s">
        <v>1824</v>
      </c>
    </row>
    <row r="5656" spans="1:1" x14ac:dyDescent="0.25">
      <c r="A5656" t="s">
        <v>69</v>
      </c>
    </row>
    <row r="5658" spans="1:1" x14ac:dyDescent="0.25">
      <c r="A5658" t="s">
        <v>2811</v>
      </c>
    </row>
    <row r="5659" spans="1:1" x14ac:dyDescent="0.25">
      <c r="A5659" t="s">
        <v>3608</v>
      </c>
    </row>
    <row r="5660" spans="1:1" x14ac:dyDescent="0.25">
      <c r="A5660" t="s">
        <v>2716</v>
      </c>
    </row>
    <row r="5661" spans="1:1" x14ac:dyDescent="0.25">
      <c r="A5661" t="s">
        <v>2780</v>
      </c>
    </row>
    <row r="5662" spans="1:1" x14ac:dyDescent="0.25">
      <c r="A5662" t="s">
        <v>3609</v>
      </c>
    </row>
    <row r="5663" spans="1:1" x14ac:dyDescent="0.25">
      <c r="A5663" t="s">
        <v>3610</v>
      </c>
    </row>
    <row r="5664" spans="1:1" x14ac:dyDescent="0.25">
      <c r="A5664" t="s">
        <v>3611</v>
      </c>
    </row>
    <row r="5665" spans="1:1" x14ac:dyDescent="0.25">
      <c r="A5665" t="s">
        <v>84</v>
      </c>
    </row>
    <row r="5666" spans="1:1" x14ac:dyDescent="0.25">
      <c r="A5666" t="s">
        <v>56</v>
      </c>
    </row>
    <row r="5667" spans="1:1" x14ac:dyDescent="0.25">
      <c r="A5667" t="s">
        <v>44</v>
      </c>
    </row>
    <row r="5668" spans="1:1" x14ac:dyDescent="0.25">
      <c r="A5668" t="s">
        <v>222</v>
      </c>
    </row>
    <row r="5669" spans="1:1" x14ac:dyDescent="0.25">
      <c r="A5669" t="s">
        <v>77</v>
      </c>
    </row>
    <row r="5670" spans="1:1" x14ac:dyDescent="0.25">
      <c r="A5670" t="s">
        <v>47</v>
      </c>
    </row>
    <row r="5671" spans="1:1" x14ac:dyDescent="0.25">
      <c r="A5671" t="s">
        <v>2764</v>
      </c>
    </row>
    <row r="5672" spans="1:1" x14ac:dyDescent="0.25">
      <c r="A5672" t="s">
        <v>1828</v>
      </c>
    </row>
    <row r="5673" spans="1:1" x14ac:dyDescent="0.25">
      <c r="A5673" t="s">
        <v>1829</v>
      </c>
    </row>
    <row r="5674" spans="1:1" x14ac:dyDescent="0.25">
      <c r="A5674" t="s">
        <v>1830</v>
      </c>
    </row>
    <row r="5676" spans="1:1" x14ac:dyDescent="0.25">
      <c r="A5676" t="s">
        <v>2389</v>
      </c>
    </row>
    <row r="5677" spans="1:1" x14ac:dyDescent="0.25">
      <c r="A5677" t="s">
        <v>2428</v>
      </c>
    </row>
    <row r="5678" spans="1:1" x14ac:dyDescent="0.25">
      <c r="A5678" t="s">
        <v>2680</v>
      </c>
    </row>
    <row r="5679" spans="1:1" x14ac:dyDescent="0.25">
      <c r="A5679" t="s">
        <v>2774</v>
      </c>
    </row>
    <row r="5680" spans="1:1" x14ac:dyDescent="0.25">
      <c r="A5680" t="s">
        <v>3612</v>
      </c>
    </row>
    <row r="5681" spans="1:1" x14ac:dyDescent="0.25">
      <c r="A5681" t="s">
        <v>3613</v>
      </c>
    </row>
    <row r="5682" spans="1:1" x14ac:dyDescent="0.25">
      <c r="A5682" t="s">
        <v>3614</v>
      </c>
    </row>
    <row r="5683" spans="1:1" x14ac:dyDescent="0.25">
      <c r="A5683" t="s">
        <v>221</v>
      </c>
    </row>
    <row r="5684" spans="1:1" x14ac:dyDescent="0.25">
      <c r="A5684" t="s">
        <v>268</v>
      </c>
    </row>
    <row r="5685" spans="1:1" x14ac:dyDescent="0.25">
      <c r="A5685" t="s">
        <v>1834</v>
      </c>
    </row>
    <row r="5686" spans="1:1" x14ac:dyDescent="0.25">
      <c r="A5686" t="s">
        <v>243</v>
      </c>
    </row>
    <row r="5687" spans="1:1" x14ac:dyDescent="0.25">
      <c r="A5687" t="s">
        <v>167</v>
      </c>
    </row>
    <row r="5688" spans="1:1" x14ac:dyDescent="0.25">
      <c r="A5688" t="s">
        <v>235</v>
      </c>
    </row>
    <row r="5689" spans="1:1" x14ac:dyDescent="0.25">
      <c r="A5689" t="s">
        <v>2850</v>
      </c>
    </row>
    <row r="5690" spans="1:1" x14ac:dyDescent="0.25">
      <c r="A5690" t="s">
        <v>1835</v>
      </c>
    </row>
    <row r="5691" spans="1:1" x14ac:dyDescent="0.25">
      <c r="A5691" t="s">
        <v>1836</v>
      </c>
    </row>
    <row r="5692" spans="1:1" x14ac:dyDescent="0.25">
      <c r="A5692" t="s">
        <v>69</v>
      </c>
    </row>
    <row r="5694" spans="1:1" x14ac:dyDescent="0.25">
      <c r="A5694" t="s">
        <v>2811</v>
      </c>
    </row>
    <row r="5695" spans="1:1" x14ac:dyDescent="0.25">
      <c r="A5695" t="s">
        <v>2431</v>
      </c>
    </row>
    <row r="5696" spans="1:1" x14ac:dyDescent="0.25">
      <c r="A5696" t="s">
        <v>2682</v>
      </c>
    </row>
    <row r="5697" spans="1:1" x14ac:dyDescent="0.25">
      <c r="A5697" t="s">
        <v>2774</v>
      </c>
    </row>
    <row r="5698" spans="1:1" x14ac:dyDescent="0.25">
      <c r="A5698" t="s">
        <v>3615</v>
      </c>
    </row>
    <row r="5699" spans="1:1" x14ac:dyDescent="0.25">
      <c r="A5699" t="s">
        <v>3616</v>
      </c>
    </row>
    <row r="5700" spans="1:1" x14ac:dyDescent="0.25">
      <c r="A5700" t="s">
        <v>2832</v>
      </c>
    </row>
    <row r="5701" spans="1:1" x14ac:dyDescent="0.25">
      <c r="A5701" t="s">
        <v>221</v>
      </c>
    </row>
    <row r="5702" spans="1:1" x14ac:dyDescent="0.25">
      <c r="A5702" t="s">
        <v>268</v>
      </c>
    </row>
    <row r="5703" spans="1:1" x14ac:dyDescent="0.25">
      <c r="A5703" t="s">
        <v>1834</v>
      </c>
    </row>
    <row r="5704" spans="1:1" x14ac:dyDescent="0.25">
      <c r="A5704" t="s">
        <v>222</v>
      </c>
    </row>
    <row r="5705" spans="1:1" x14ac:dyDescent="0.25">
      <c r="A5705" t="s">
        <v>113</v>
      </c>
    </row>
    <row r="5706" spans="1:1" x14ac:dyDescent="0.25">
      <c r="A5706" t="s">
        <v>235</v>
      </c>
    </row>
    <row r="5707" spans="1:1" x14ac:dyDescent="0.25">
      <c r="A5707" t="s">
        <v>2850</v>
      </c>
    </row>
    <row r="5708" spans="1:1" x14ac:dyDescent="0.25">
      <c r="A5708" t="s">
        <v>1839</v>
      </c>
    </row>
    <row r="5709" spans="1:1" x14ac:dyDescent="0.25">
      <c r="A5709" t="s">
        <v>1840</v>
      </c>
    </row>
    <row r="5710" spans="1:1" x14ac:dyDescent="0.25">
      <c r="A5710" t="s">
        <v>1841</v>
      </c>
    </row>
    <row r="5712" spans="1:1" x14ac:dyDescent="0.25">
      <c r="A5712" t="s">
        <v>2390</v>
      </c>
    </row>
    <row r="5713" spans="1:1" x14ac:dyDescent="0.25">
      <c r="A5713" t="s">
        <v>2633</v>
      </c>
    </row>
    <row r="5714" spans="1:1" x14ac:dyDescent="0.25">
      <c r="A5714" t="s">
        <v>2690</v>
      </c>
    </row>
    <row r="5715" spans="1:1" x14ac:dyDescent="0.25">
      <c r="A5715" t="s">
        <v>2776</v>
      </c>
    </row>
    <row r="5716" spans="1:1" x14ac:dyDescent="0.25">
      <c r="A5716" t="s">
        <v>3617</v>
      </c>
    </row>
    <row r="5717" spans="1:1" x14ac:dyDescent="0.25">
      <c r="A5717" t="s">
        <v>3618</v>
      </c>
    </row>
    <row r="5718" spans="1:1" x14ac:dyDescent="0.25">
      <c r="A5718" t="s">
        <v>2835</v>
      </c>
    </row>
    <row r="5719" spans="1:1" x14ac:dyDescent="0.25">
      <c r="A5719" t="s">
        <v>55</v>
      </c>
    </row>
    <row r="5720" spans="1:1" x14ac:dyDescent="0.25">
      <c r="A5720" t="s">
        <v>73</v>
      </c>
    </row>
    <row r="5721" spans="1:1" x14ac:dyDescent="0.25">
      <c r="A5721" t="s">
        <v>1834</v>
      </c>
    </row>
    <row r="5722" spans="1:1" x14ac:dyDescent="0.25">
      <c r="A5722" t="s">
        <v>222</v>
      </c>
    </row>
    <row r="5723" spans="1:1" x14ac:dyDescent="0.25">
      <c r="A5723" t="s">
        <v>77</v>
      </c>
    </row>
    <row r="5724" spans="1:1" x14ac:dyDescent="0.25">
      <c r="A5724" t="s">
        <v>47</v>
      </c>
    </row>
    <row r="5725" spans="1:1" x14ac:dyDescent="0.25">
      <c r="A5725" t="s">
        <v>2765</v>
      </c>
    </row>
    <row r="5726" spans="1:1" x14ac:dyDescent="0.25">
      <c r="A5726" t="s">
        <v>3619</v>
      </c>
    </row>
    <row r="5727" spans="1:1" x14ac:dyDescent="0.25">
      <c r="A5727" t="s">
        <v>1846</v>
      </c>
    </row>
    <row r="5728" spans="1:1" x14ac:dyDescent="0.25">
      <c r="A5728" t="s">
        <v>1847</v>
      </c>
    </row>
    <row r="5730" spans="1:1" x14ac:dyDescent="0.25">
      <c r="A5730" t="s">
        <v>2391</v>
      </c>
    </row>
    <row r="5731" spans="1:1" x14ac:dyDescent="0.25">
      <c r="A5731" t="s">
        <v>2634</v>
      </c>
    </row>
    <row r="5732" spans="1:1" x14ac:dyDescent="0.25">
      <c r="A5732" t="s">
        <v>2690</v>
      </c>
    </row>
    <row r="5733" spans="1:1" x14ac:dyDescent="0.25">
      <c r="A5733" t="s">
        <v>2776</v>
      </c>
    </row>
    <row r="5734" spans="1:1" x14ac:dyDescent="0.25">
      <c r="A5734" t="s">
        <v>3620</v>
      </c>
    </row>
    <row r="5735" spans="1:1" x14ac:dyDescent="0.25">
      <c r="A5735" t="s">
        <v>3621</v>
      </c>
    </row>
    <row r="5736" spans="1:1" x14ac:dyDescent="0.25">
      <c r="A5736" t="s">
        <v>2978</v>
      </c>
    </row>
    <row r="5737" spans="1:1" x14ac:dyDescent="0.25">
      <c r="A5737" t="s">
        <v>221</v>
      </c>
    </row>
    <row r="5738" spans="1:1" x14ac:dyDescent="0.25">
      <c r="A5738" t="s">
        <v>73</v>
      </c>
    </row>
    <row r="5739" spans="1:1" x14ac:dyDescent="0.25">
      <c r="A5739" t="s">
        <v>1834</v>
      </c>
    </row>
    <row r="5740" spans="1:1" x14ac:dyDescent="0.25">
      <c r="A5740" t="s">
        <v>222</v>
      </c>
    </row>
    <row r="5741" spans="1:1" x14ac:dyDescent="0.25">
      <c r="A5741" t="s">
        <v>77</v>
      </c>
    </row>
    <row r="5742" spans="1:1" x14ac:dyDescent="0.25">
      <c r="A5742" t="s">
        <v>47</v>
      </c>
    </row>
    <row r="5743" spans="1:1" x14ac:dyDescent="0.25">
      <c r="A5743" t="s">
        <v>2698</v>
      </c>
    </row>
    <row r="5744" spans="1:1" x14ac:dyDescent="0.25">
      <c r="A5744" t="s">
        <v>3622</v>
      </c>
    </row>
    <row r="5745" spans="1:1" x14ac:dyDescent="0.25">
      <c r="A5745" t="s">
        <v>1851</v>
      </c>
    </row>
    <row r="5746" spans="1:1" x14ac:dyDescent="0.25">
      <c r="A5746" t="s">
        <v>1847</v>
      </c>
    </row>
    <row r="5748" spans="1:1" x14ac:dyDescent="0.25">
      <c r="A5748" t="s">
        <v>3623</v>
      </c>
    </row>
    <row r="5749" spans="1:1" x14ac:dyDescent="0.25">
      <c r="A5749" t="s">
        <v>2634</v>
      </c>
    </row>
    <row r="5750" spans="1:1" x14ac:dyDescent="0.25">
      <c r="A5750" t="s">
        <v>2690</v>
      </c>
    </row>
    <row r="5751" spans="1:1" x14ac:dyDescent="0.25">
      <c r="A5751" t="s">
        <v>2776</v>
      </c>
    </row>
    <row r="5752" spans="1:1" x14ac:dyDescent="0.25">
      <c r="A5752" t="s">
        <v>3624</v>
      </c>
    </row>
    <row r="5753" spans="1:1" x14ac:dyDescent="0.25">
      <c r="A5753" t="s">
        <v>3625</v>
      </c>
    </row>
    <row r="5754" spans="1:1" x14ac:dyDescent="0.25">
      <c r="A5754" t="s">
        <v>2916</v>
      </c>
    </row>
    <row r="5755" spans="1:1" x14ac:dyDescent="0.25">
      <c r="A5755" t="s">
        <v>221</v>
      </c>
    </row>
    <row r="5756" spans="1:1" x14ac:dyDescent="0.25">
      <c r="A5756" t="s">
        <v>73</v>
      </c>
    </row>
    <row r="5757" spans="1:1" x14ac:dyDescent="0.25">
      <c r="A5757" t="s">
        <v>1834</v>
      </c>
    </row>
    <row r="5758" spans="1:1" x14ac:dyDescent="0.25">
      <c r="A5758" t="s">
        <v>222</v>
      </c>
    </row>
    <row r="5759" spans="1:1" x14ac:dyDescent="0.25">
      <c r="A5759" t="s">
        <v>77</v>
      </c>
    </row>
    <row r="5760" spans="1:1" x14ac:dyDescent="0.25">
      <c r="A5760" t="s">
        <v>47</v>
      </c>
    </row>
    <row r="5761" spans="1:1" x14ac:dyDescent="0.25">
      <c r="A5761" t="s">
        <v>2698</v>
      </c>
    </row>
    <row r="5762" spans="1:1" x14ac:dyDescent="0.25">
      <c r="A5762" t="s">
        <v>1854</v>
      </c>
    </row>
    <row r="5763" spans="1:1" x14ac:dyDescent="0.25">
      <c r="A5763" t="s">
        <v>1855</v>
      </c>
    </row>
    <row r="5764" spans="1:1" x14ac:dyDescent="0.25">
      <c r="A5764" t="s">
        <v>1856</v>
      </c>
    </row>
    <row r="5766" spans="1:1" x14ac:dyDescent="0.25">
      <c r="A5766" t="s">
        <v>2392</v>
      </c>
    </row>
    <row r="5767" spans="1:1" x14ac:dyDescent="0.25">
      <c r="A5767" t="s">
        <v>2635</v>
      </c>
    </row>
    <row r="5768" spans="1:1" x14ac:dyDescent="0.25">
      <c r="A5768" t="s">
        <v>2701</v>
      </c>
    </row>
    <row r="5769" spans="1:1" x14ac:dyDescent="0.25">
      <c r="A5769" t="s">
        <v>2776</v>
      </c>
    </row>
    <row r="5770" spans="1:1" x14ac:dyDescent="0.25">
      <c r="A5770" t="s">
        <v>3626</v>
      </c>
    </row>
    <row r="5771" spans="1:1" x14ac:dyDescent="0.25">
      <c r="A5771" t="s">
        <v>3627</v>
      </c>
    </row>
    <row r="5772" spans="1:1" x14ac:dyDescent="0.25">
      <c r="A5772" t="s">
        <v>2946</v>
      </c>
    </row>
    <row r="5773" spans="1:1" x14ac:dyDescent="0.25">
      <c r="A5773" t="s">
        <v>221</v>
      </c>
    </row>
    <row r="5774" spans="1:1" x14ac:dyDescent="0.25">
      <c r="A5774" t="s">
        <v>73</v>
      </c>
    </row>
    <row r="5775" spans="1:1" x14ac:dyDescent="0.25">
      <c r="A5775" t="s">
        <v>1834</v>
      </c>
    </row>
    <row r="5776" spans="1:1" x14ac:dyDescent="0.25">
      <c r="A5776" t="s">
        <v>222</v>
      </c>
    </row>
    <row r="5777" spans="1:1" x14ac:dyDescent="0.25">
      <c r="A5777" t="s">
        <v>77</v>
      </c>
    </row>
    <row r="5778" spans="1:1" x14ac:dyDescent="0.25">
      <c r="A5778" t="s">
        <v>47</v>
      </c>
    </row>
    <row r="5779" spans="1:1" x14ac:dyDescent="0.25">
      <c r="A5779" t="s">
        <v>3072</v>
      </c>
    </row>
    <row r="5780" spans="1:1" x14ac:dyDescent="0.25">
      <c r="A5780" t="s">
        <v>1859</v>
      </c>
    </row>
    <row r="5781" spans="1:1" x14ac:dyDescent="0.25">
      <c r="A5781" t="s">
        <v>1860</v>
      </c>
    </row>
    <row r="5782" spans="1:1" x14ac:dyDescent="0.25">
      <c r="A5782" t="s">
        <v>757</v>
      </c>
    </row>
    <row r="5784" spans="1:1" x14ac:dyDescent="0.25">
      <c r="A5784" t="s">
        <v>2811</v>
      </c>
    </row>
    <row r="5785" spans="1:1" x14ac:dyDescent="0.25">
      <c r="A5785" t="s">
        <v>2489</v>
      </c>
    </row>
    <row r="5786" spans="1:1" x14ac:dyDescent="0.25">
      <c r="A5786" t="s">
        <v>2702</v>
      </c>
    </row>
    <row r="5787" spans="1:1" x14ac:dyDescent="0.25">
      <c r="A5787" t="s">
        <v>2776</v>
      </c>
    </row>
    <row r="5788" spans="1:1" x14ac:dyDescent="0.25">
      <c r="A5788" t="s">
        <v>3628</v>
      </c>
    </row>
    <row r="5789" spans="1:1" x14ac:dyDescent="0.25">
      <c r="A5789" t="s">
        <v>3629</v>
      </c>
    </row>
    <row r="5790" spans="1:1" x14ac:dyDescent="0.25">
      <c r="A5790" t="s">
        <v>3116</v>
      </c>
    </row>
    <row r="5791" spans="1:1" x14ac:dyDescent="0.25">
      <c r="A5791" t="s">
        <v>1119</v>
      </c>
    </row>
    <row r="5792" spans="1:1" x14ac:dyDescent="0.25">
      <c r="A5792" t="s">
        <v>73</v>
      </c>
    </row>
    <row r="5793" spans="1:1" x14ac:dyDescent="0.25">
      <c r="A5793" t="s">
        <v>1834</v>
      </c>
    </row>
    <row r="5794" spans="1:1" x14ac:dyDescent="0.25">
      <c r="A5794" t="s">
        <v>222</v>
      </c>
    </row>
    <row r="5795" spans="1:1" x14ac:dyDescent="0.25">
      <c r="A5795" t="s">
        <v>167</v>
      </c>
    </row>
    <row r="5796" spans="1:1" x14ac:dyDescent="0.25">
      <c r="A5796" t="s">
        <v>93</v>
      </c>
    </row>
    <row r="5797" spans="1:1" x14ac:dyDescent="0.25">
      <c r="A5797" t="s">
        <v>735</v>
      </c>
    </row>
    <row r="5798" spans="1:1" x14ac:dyDescent="0.25">
      <c r="A5798" t="s">
        <v>1863</v>
      </c>
    </row>
    <row r="5799" spans="1:1" x14ac:dyDescent="0.25">
      <c r="A5799" t="s">
        <v>1864</v>
      </c>
    </row>
    <row r="5800" spans="1:1" x14ac:dyDescent="0.25">
      <c r="A5800" t="s">
        <v>1865</v>
      </c>
    </row>
    <row r="5802" spans="1:1" x14ac:dyDescent="0.25">
      <c r="A5802" t="s">
        <v>2811</v>
      </c>
    </row>
    <row r="5803" spans="1:1" x14ac:dyDescent="0.25">
      <c r="A5803" t="s">
        <v>2636</v>
      </c>
    </row>
    <row r="5804" spans="1:1" x14ac:dyDescent="0.25">
      <c r="A5804" t="s">
        <v>2702</v>
      </c>
    </row>
    <row r="5805" spans="1:1" x14ac:dyDescent="0.25">
      <c r="A5805" t="s">
        <v>2776</v>
      </c>
    </row>
    <row r="5806" spans="1:1" x14ac:dyDescent="0.25">
      <c r="A5806" t="s">
        <v>3630</v>
      </c>
    </row>
    <row r="5807" spans="1:1" x14ac:dyDescent="0.25">
      <c r="A5807" t="s">
        <v>3631</v>
      </c>
    </row>
    <row r="5808" spans="1:1" x14ac:dyDescent="0.25">
      <c r="A5808" t="s">
        <v>3632</v>
      </c>
    </row>
    <row r="5809" spans="1:1" x14ac:dyDescent="0.25">
      <c r="A5809" t="s">
        <v>221</v>
      </c>
    </row>
    <row r="5810" spans="1:1" x14ac:dyDescent="0.25">
      <c r="A5810" t="s">
        <v>73</v>
      </c>
    </row>
    <row r="5811" spans="1:1" x14ac:dyDescent="0.25">
      <c r="A5811" t="s">
        <v>1834</v>
      </c>
    </row>
    <row r="5812" spans="1:1" x14ac:dyDescent="0.25">
      <c r="A5812" t="s">
        <v>222</v>
      </c>
    </row>
    <row r="5813" spans="1:1" x14ac:dyDescent="0.25">
      <c r="A5813" t="s">
        <v>77</v>
      </c>
    </row>
    <row r="5814" spans="1:1" x14ac:dyDescent="0.25">
      <c r="A5814" t="s">
        <v>235</v>
      </c>
    </row>
    <row r="5815" spans="1:1" x14ac:dyDescent="0.25">
      <c r="A5815" t="s">
        <v>735</v>
      </c>
    </row>
    <row r="5816" spans="1:1" x14ac:dyDescent="0.25">
      <c r="A5816" t="s">
        <v>1869</v>
      </c>
    </row>
    <row r="5817" spans="1:1" x14ac:dyDescent="0.25">
      <c r="A5817" t="s">
        <v>1870</v>
      </c>
    </row>
    <row r="5818" spans="1:1" x14ac:dyDescent="0.25">
      <c r="A5818" t="s">
        <v>69</v>
      </c>
    </row>
    <row r="5820" spans="1:1" x14ac:dyDescent="0.25">
      <c r="A5820" t="s">
        <v>2811</v>
      </c>
    </row>
    <row r="5821" spans="1:1" x14ac:dyDescent="0.25">
      <c r="A5821" t="s">
        <v>2637</v>
      </c>
    </row>
    <row r="5822" spans="1:1" x14ac:dyDescent="0.25">
      <c r="A5822" t="s">
        <v>2715</v>
      </c>
    </row>
    <row r="5823" spans="1:1" x14ac:dyDescent="0.25">
      <c r="A5823" t="s">
        <v>2780</v>
      </c>
    </row>
    <row r="5824" spans="1:1" x14ac:dyDescent="0.25">
      <c r="A5824" t="s">
        <v>3633</v>
      </c>
    </row>
    <row r="5825" spans="1:1" x14ac:dyDescent="0.25">
      <c r="A5825" t="s">
        <v>3634</v>
      </c>
    </row>
    <row r="5826" spans="1:1" x14ac:dyDescent="0.25">
      <c r="A5826" t="s">
        <v>3250</v>
      </c>
    </row>
    <row r="5827" spans="1:1" x14ac:dyDescent="0.25">
      <c r="A5827" t="s">
        <v>221</v>
      </c>
    </row>
    <row r="5828" spans="1:1" x14ac:dyDescent="0.25">
      <c r="A5828" t="s">
        <v>73</v>
      </c>
    </row>
    <row r="5829" spans="1:1" x14ac:dyDescent="0.25">
      <c r="A5829" t="s">
        <v>1834</v>
      </c>
    </row>
    <row r="5830" spans="1:1" x14ac:dyDescent="0.25">
      <c r="A5830" t="s">
        <v>222</v>
      </c>
    </row>
    <row r="5831" spans="1:1" x14ac:dyDescent="0.25">
      <c r="A5831" t="s">
        <v>77</v>
      </c>
    </row>
    <row r="5832" spans="1:1" x14ac:dyDescent="0.25">
      <c r="A5832" t="s">
        <v>235</v>
      </c>
    </row>
    <row r="5833" spans="1:1" x14ac:dyDescent="0.25">
      <c r="A5833" t="s">
        <v>1041</v>
      </c>
    </row>
    <row r="5834" spans="1:1" x14ac:dyDescent="0.25">
      <c r="A5834" t="s">
        <v>1873</v>
      </c>
    </row>
    <row r="5835" spans="1:1" x14ac:dyDescent="0.25">
      <c r="A5835" t="s">
        <v>1874</v>
      </c>
    </row>
    <row r="5836" spans="1:1" x14ac:dyDescent="0.25">
      <c r="A5836" t="s">
        <v>69</v>
      </c>
    </row>
    <row r="5838" spans="1:1" x14ac:dyDescent="0.25">
      <c r="A5838" t="s">
        <v>2393</v>
      </c>
    </row>
    <row r="5839" spans="1:1" x14ac:dyDescent="0.25">
      <c r="A5839" t="s">
        <v>2638</v>
      </c>
    </row>
    <row r="5840" spans="1:1" x14ac:dyDescent="0.25">
      <c r="A5840" t="s">
        <v>2716</v>
      </c>
    </row>
    <row r="5841" spans="1:1" x14ac:dyDescent="0.25">
      <c r="A5841" t="s">
        <v>2780</v>
      </c>
    </row>
    <row r="5842" spans="1:1" x14ac:dyDescent="0.25">
      <c r="A5842" t="s">
        <v>3635</v>
      </c>
    </row>
    <row r="5843" spans="1:1" x14ac:dyDescent="0.25">
      <c r="A5843" t="s">
        <v>3636</v>
      </c>
    </row>
    <row r="5844" spans="1:1" x14ac:dyDescent="0.25">
      <c r="A5844" t="s">
        <v>3331</v>
      </c>
    </row>
    <row r="5845" spans="1:1" x14ac:dyDescent="0.25">
      <c r="A5845" t="s">
        <v>55</v>
      </c>
    </row>
    <row r="5846" spans="1:1" x14ac:dyDescent="0.25">
      <c r="A5846" t="s">
        <v>73</v>
      </c>
    </row>
    <row r="5847" spans="1:1" x14ac:dyDescent="0.25">
      <c r="A5847" t="s">
        <v>1834</v>
      </c>
    </row>
    <row r="5848" spans="1:1" x14ac:dyDescent="0.25">
      <c r="A5848" t="s">
        <v>222</v>
      </c>
    </row>
    <row r="5849" spans="1:1" x14ac:dyDescent="0.25">
      <c r="A5849" t="s">
        <v>77</v>
      </c>
    </row>
    <row r="5850" spans="1:1" x14ac:dyDescent="0.25">
      <c r="A5850" t="s">
        <v>235</v>
      </c>
    </row>
    <row r="5851" spans="1:1" x14ac:dyDescent="0.25">
      <c r="A5851" t="s">
        <v>1064</v>
      </c>
    </row>
    <row r="5852" spans="1:1" x14ac:dyDescent="0.25">
      <c r="A5852" t="s">
        <v>1877</v>
      </c>
    </row>
    <row r="5853" spans="1:1" x14ac:dyDescent="0.25">
      <c r="A5853" t="s">
        <v>1878</v>
      </c>
    </row>
    <row r="5854" spans="1:1" x14ac:dyDescent="0.25">
      <c r="A5854" t="s">
        <v>69</v>
      </c>
    </row>
    <row r="5856" spans="1:1" x14ac:dyDescent="0.25">
      <c r="A5856" t="s">
        <v>2811</v>
      </c>
    </row>
    <row r="5857" spans="1:1" x14ac:dyDescent="0.25">
      <c r="A5857" t="s">
        <v>2639</v>
      </c>
    </row>
    <row r="5858" spans="1:1" x14ac:dyDescent="0.25">
      <c r="A5858" t="s">
        <v>2723</v>
      </c>
    </row>
    <row r="5859" spans="1:1" x14ac:dyDescent="0.25">
      <c r="A5859" t="s">
        <v>2780</v>
      </c>
    </row>
    <row r="5860" spans="1:1" x14ac:dyDescent="0.25">
      <c r="A5860" t="s">
        <v>3637</v>
      </c>
    </row>
    <row r="5861" spans="1:1" x14ac:dyDescent="0.25">
      <c r="A5861" t="s">
        <v>3638</v>
      </c>
    </row>
    <row r="5862" spans="1:1" x14ac:dyDescent="0.25">
      <c r="A5862" t="s">
        <v>2902</v>
      </c>
    </row>
    <row r="5863" spans="1:1" x14ac:dyDescent="0.25">
      <c r="A5863" t="s">
        <v>221</v>
      </c>
    </row>
    <row r="5864" spans="1:1" x14ac:dyDescent="0.25">
      <c r="A5864" t="s">
        <v>73</v>
      </c>
    </row>
    <row r="5865" spans="1:1" x14ac:dyDescent="0.25">
      <c r="A5865" t="s">
        <v>1834</v>
      </c>
    </row>
    <row r="5866" spans="1:1" x14ac:dyDescent="0.25">
      <c r="A5866" t="s">
        <v>222</v>
      </c>
    </row>
    <row r="5867" spans="1:1" x14ac:dyDescent="0.25">
      <c r="A5867" t="s">
        <v>77</v>
      </c>
    </row>
    <row r="5868" spans="1:1" x14ac:dyDescent="0.25">
      <c r="A5868" t="s">
        <v>235</v>
      </c>
    </row>
    <row r="5869" spans="1:1" x14ac:dyDescent="0.25">
      <c r="A5869" t="s">
        <v>1090</v>
      </c>
    </row>
    <row r="5870" spans="1:1" x14ac:dyDescent="0.25">
      <c r="A5870" t="s">
        <v>1881</v>
      </c>
    </row>
    <row r="5871" spans="1:1" x14ac:dyDescent="0.25">
      <c r="A5871" t="s">
        <v>1882</v>
      </c>
    </row>
    <row r="5872" spans="1:1" x14ac:dyDescent="0.25">
      <c r="A5872" t="s">
        <v>69</v>
      </c>
    </row>
    <row r="5874" spans="1:1" x14ac:dyDescent="0.25">
      <c r="A5874" t="s">
        <v>2811</v>
      </c>
    </row>
    <row r="5875" spans="1:1" x14ac:dyDescent="0.25">
      <c r="A5875" t="s">
        <v>2640</v>
      </c>
    </row>
    <row r="5876" spans="1:1" x14ac:dyDescent="0.25">
      <c r="A5876" t="s">
        <v>2723</v>
      </c>
    </row>
    <row r="5877" spans="1:1" x14ac:dyDescent="0.25">
      <c r="A5877" t="s">
        <v>2780</v>
      </c>
    </row>
    <row r="5878" spans="1:1" x14ac:dyDescent="0.25">
      <c r="A5878" t="s">
        <v>2793</v>
      </c>
    </row>
    <row r="5879" spans="1:1" x14ac:dyDescent="0.25">
      <c r="A5879" t="s">
        <v>2794</v>
      </c>
    </row>
    <row r="5880" spans="1:1" x14ac:dyDescent="0.25">
      <c r="A5880" t="s">
        <v>2795</v>
      </c>
    </row>
    <row r="5881" spans="1:1" x14ac:dyDescent="0.25">
      <c r="A5881" t="s">
        <v>414</v>
      </c>
    </row>
    <row r="5882" spans="1:1" x14ac:dyDescent="0.25">
      <c r="A5882" t="s">
        <v>73</v>
      </c>
    </row>
    <row r="5883" spans="1:1" x14ac:dyDescent="0.25">
      <c r="A5883" t="s">
        <v>1834</v>
      </c>
    </row>
    <row r="5884" spans="1:1" x14ac:dyDescent="0.25">
      <c r="A5884" t="s">
        <v>384</v>
      </c>
    </row>
    <row r="5885" spans="1:1" x14ac:dyDescent="0.25">
      <c r="A5885" t="s">
        <v>77</v>
      </c>
    </row>
    <row r="5886" spans="1:1" x14ac:dyDescent="0.25">
      <c r="A5886" t="s">
        <v>47</v>
      </c>
    </row>
    <row r="5887" spans="1:1" x14ac:dyDescent="0.25">
      <c r="A5887" t="s">
        <v>1090</v>
      </c>
    </row>
    <row r="5888" spans="1:1" x14ac:dyDescent="0.25">
      <c r="A5888" t="s">
        <v>1883</v>
      </c>
    </row>
    <row r="5889" spans="1:1" x14ac:dyDescent="0.25">
      <c r="A5889" t="s">
        <v>1884</v>
      </c>
    </row>
    <row r="5890" spans="1:1" x14ac:dyDescent="0.25">
      <c r="A5890" t="s">
        <v>69</v>
      </c>
    </row>
    <row r="5892" spans="1:1" x14ac:dyDescent="0.25">
      <c r="A5892" t="s">
        <v>2811</v>
      </c>
    </row>
    <row r="5893" spans="1:1" x14ac:dyDescent="0.25">
      <c r="A5893" t="s">
        <v>2527</v>
      </c>
    </row>
    <row r="5894" spans="1:1" x14ac:dyDescent="0.25">
      <c r="A5894" t="s">
        <v>2724</v>
      </c>
    </row>
    <row r="5895" spans="1:1" x14ac:dyDescent="0.25">
      <c r="A5895" t="s">
        <v>2780</v>
      </c>
    </row>
    <row r="5896" spans="1:1" x14ac:dyDescent="0.25">
      <c r="A5896" t="s">
        <v>3639</v>
      </c>
    </row>
    <row r="5897" spans="1:1" x14ac:dyDescent="0.25">
      <c r="A5897" t="s">
        <v>3640</v>
      </c>
    </row>
    <row r="5898" spans="1:1" x14ac:dyDescent="0.25">
      <c r="A5898" t="s">
        <v>3225</v>
      </c>
    </row>
    <row r="5899" spans="1:1" x14ac:dyDescent="0.25">
      <c r="A5899" t="s">
        <v>221</v>
      </c>
    </row>
    <row r="5900" spans="1:1" x14ac:dyDescent="0.25">
      <c r="A5900" t="s">
        <v>73</v>
      </c>
    </row>
    <row r="5901" spans="1:1" x14ac:dyDescent="0.25">
      <c r="A5901" t="s">
        <v>1834</v>
      </c>
    </row>
    <row r="5902" spans="1:1" x14ac:dyDescent="0.25">
      <c r="A5902" t="s">
        <v>222</v>
      </c>
    </row>
    <row r="5903" spans="1:1" x14ac:dyDescent="0.25">
      <c r="A5903" t="s">
        <v>77</v>
      </c>
    </row>
    <row r="5904" spans="1:1" x14ac:dyDescent="0.25">
      <c r="A5904" t="s">
        <v>235</v>
      </c>
    </row>
    <row r="5905" spans="1:1" x14ac:dyDescent="0.25">
      <c r="A5905" t="s">
        <v>1090</v>
      </c>
    </row>
    <row r="5906" spans="1:1" x14ac:dyDescent="0.25">
      <c r="A5906" t="s">
        <v>1887</v>
      </c>
    </row>
    <row r="5907" spans="1:1" x14ac:dyDescent="0.25">
      <c r="A5907" t="s">
        <v>1888</v>
      </c>
    </row>
    <row r="5908" spans="1:1" x14ac:dyDescent="0.25">
      <c r="A5908" t="s">
        <v>1889</v>
      </c>
    </row>
    <row r="5910" spans="1:1" x14ac:dyDescent="0.25">
      <c r="A5910" t="s">
        <v>2811</v>
      </c>
    </row>
    <row r="5911" spans="1:1" x14ac:dyDescent="0.25">
      <c r="A5911" t="s">
        <v>2641</v>
      </c>
    </row>
    <row r="5912" spans="1:1" x14ac:dyDescent="0.25">
      <c r="A5912" t="s">
        <v>2728</v>
      </c>
    </row>
    <row r="5913" spans="1:1" x14ac:dyDescent="0.25">
      <c r="A5913" t="s">
        <v>2777</v>
      </c>
    </row>
    <row r="5914" spans="1:1" x14ac:dyDescent="0.25">
      <c r="A5914" t="s">
        <v>3641</v>
      </c>
    </row>
    <row r="5915" spans="1:1" x14ac:dyDescent="0.25">
      <c r="A5915" t="s">
        <v>3642</v>
      </c>
    </row>
    <row r="5916" spans="1:1" x14ac:dyDescent="0.25">
      <c r="A5916" t="s">
        <v>3042</v>
      </c>
    </row>
    <row r="5917" spans="1:1" x14ac:dyDescent="0.25">
      <c r="A5917" t="s">
        <v>221</v>
      </c>
    </row>
    <row r="5918" spans="1:1" x14ac:dyDescent="0.25">
      <c r="A5918" t="s">
        <v>73</v>
      </c>
    </row>
    <row r="5919" spans="1:1" x14ac:dyDescent="0.25">
      <c r="A5919" t="s">
        <v>1834</v>
      </c>
    </row>
    <row r="5920" spans="1:1" x14ac:dyDescent="0.25">
      <c r="A5920" t="s">
        <v>222</v>
      </c>
    </row>
    <row r="5921" spans="1:1" x14ac:dyDescent="0.25">
      <c r="A5921" t="s">
        <v>77</v>
      </c>
    </row>
    <row r="5922" spans="1:1" x14ac:dyDescent="0.25">
      <c r="A5922" t="s">
        <v>235</v>
      </c>
    </row>
    <row r="5923" spans="1:1" x14ac:dyDescent="0.25">
      <c r="A5923" t="s">
        <v>1892</v>
      </c>
    </row>
    <row r="5924" spans="1:1" x14ac:dyDescent="0.25">
      <c r="A5924" t="s">
        <v>3643</v>
      </c>
    </row>
    <row r="5925" spans="1:1" x14ac:dyDescent="0.25">
      <c r="A5925" t="s">
        <v>1894</v>
      </c>
    </row>
    <row r="5926" spans="1:1" x14ac:dyDescent="0.25">
      <c r="A5926" t="s">
        <v>69</v>
      </c>
    </row>
    <row r="5928" spans="1:1" x14ac:dyDescent="0.25">
      <c r="A5928" t="s">
        <v>2394</v>
      </c>
    </row>
    <row r="5929" spans="1:1" x14ac:dyDescent="0.25">
      <c r="A5929" t="s">
        <v>2641</v>
      </c>
    </row>
    <row r="5930" spans="1:1" x14ac:dyDescent="0.25">
      <c r="A5930" t="s">
        <v>2728</v>
      </c>
    </row>
    <row r="5931" spans="1:1" x14ac:dyDescent="0.25">
      <c r="A5931" t="s">
        <v>2777</v>
      </c>
    </row>
    <row r="5932" spans="1:1" x14ac:dyDescent="0.25">
      <c r="A5932" t="s">
        <v>3644</v>
      </c>
    </row>
    <row r="5933" spans="1:1" x14ac:dyDescent="0.25">
      <c r="A5933" t="s">
        <v>3645</v>
      </c>
    </row>
    <row r="5934" spans="1:1" x14ac:dyDescent="0.25">
      <c r="A5934" t="s">
        <v>2841</v>
      </c>
    </row>
    <row r="5935" spans="1:1" x14ac:dyDescent="0.25">
      <c r="A5935" t="s">
        <v>112</v>
      </c>
    </row>
    <row r="5936" spans="1:1" x14ac:dyDescent="0.25">
      <c r="A5936" t="s">
        <v>120</v>
      </c>
    </row>
    <row r="5937" spans="1:1" x14ac:dyDescent="0.25">
      <c r="A5937" t="s">
        <v>1834</v>
      </c>
    </row>
    <row r="5938" spans="1:1" x14ac:dyDescent="0.25">
      <c r="A5938" t="s">
        <v>66</v>
      </c>
    </row>
    <row r="5939" spans="1:1" x14ac:dyDescent="0.25">
      <c r="A5939" t="s">
        <v>46</v>
      </c>
    </row>
    <row r="5940" spans="1:1" x14ac:dyDescent="0.25">
      <c r="A5940" t="s">
        <v>47</v>
      </c>
    </row>
    <row r="5941" spans="1:1" x14ac:dyDescent="0.25">
      <c r="A5941" t="s">
        <v>3296</v>
      </c>
    </row>
    <row r="5942" spans="1:1" x14ac:dyDescent="0.25">
      <c r="A5942" t="s">
        <v>1897</v>
      </c>
    </row>
    <row r="5943" spans="1:1" x14ac:dyDescent="0.25">
      <c r="A5943" t="s">
        <v>1898</v>
      </c>
    </row>
    <row r="5944" spans="1:1" x14ac:dyDescent="0.25">
      <c r="A5944" t="s">
        <v>1899</v>
      </c>
    </row>
    <row r="5946" spans="1:1" x14ac:dyDescent="0.25">
      <c r="A5946" t="s">
        <v>2395</v>
      </c>
    </row>
    <row r="5947" spans="1:1" x14ac:dyDescent="0.25">
      <c r="A5947" t="s">
        <v>2642</v>
      </c>
    </row>
    <row r="5948" spans="1:1" x14ac:dyDescent="0.25">
      <c r="A5948" t="s">
        <v>2733</v>
      </c>
    </row>
    <row r="5949" spans="1:1" x14ac:dyDescent="0.25">
      <c r="A5949" t="s">
        <v>2782</v>
      </c>
    </row>
    <row r="5950" spans="1:1" x14ac:dyDescent="0.25">
      <c r="A5950" t="s">
        <v>3646</v>
      </c>
    </row>
    <row r="5951" spans="1:1" x14ac:dyDescent="0.25">
      <c r="A5951" t="s">
        <v>3647</v>
      </c>
    </row>
    <row r="5952" spans="1:1" x14ac:dyDescent="0.25">
      <c r="A5952" t="s">
        <v>3648</v>
      </c>
    </row>
    <row r="5953" spans="1:1" x14ac:dyDescent="0.25">
      <c r="A5953" t="s">
        <v>221</v>
      </c>
    </row>
    <row r="5954" spans="1:1" x14ac:dyDescent="0.25">
      <c r="A5954" t="s">
        <v>73</v>
      </c>
    </row>
    <row r="5955" spans="1:1" x14ac:dyDescent="0.25">
      <c r="A5955" t="s">
        <v>1834</v>
      </c>
    </row>
    <row r="5956" spans="1:1" x14ac:dyDescent="0.25">
      <c r="A5956" t="s">
        <v>222</v>
      </c>
    </row>
    <row r="5957" spans="1:1" x14ac:dyDescent="0.25">
      <c r="A5957" t="s">
        <v>77</v>
      </c>
    </row>
    <row r="5958" spans="1:1" x14ac:dyDescent="0.25">
      <c r="A5958" t="s">
        <v>235</v>
      </c>
    </row>
    <row r="5959" spans="1:1" x14ac:dyDescent="0.25">
      <c r="A5959" t="s">
        <v>1222</v>
      </c>
    </row>
    <row r="5960" spans="1:1" x14ac:dyDescent="0.25">
      <c r="A5960" t="s">
        <v>1903</v>
      </c>
    </row>
    <row r="5961" spans="1:1" x14ac:dyDescent="0.25">
      <c r="A5961" t="s">
        <v>1904</v>
      </c>
    </row>
    <row r="5962" spans="1:1" x14ac:dyDescent="0.25">
      <c r="A5962" t="s">
        <v>1905</v>
      </c>
    </row>
    <row r="5964" spans="1:1" x14ac:dyDescent="0.25">
      <c r="A5964" t="s">
        <v>2811</v>
      </c>
    </row>
    <row r="5965" spans="1:1" x14ac:dyDescent="0.25">
      <c r="A5965" t="s">
        <v>2491</v>
      </c>
    </row>
    <row r="5966" spans="1:1" x14ac:dyDescent="0.25">
      <c r="A5966" t="s">
        <v>2707</v>
      </c>
    </row>
    <row r="5967" spans="1:1" x14ac:dyDescent="0.25">
      <c r="A5967" t="s">
        <v>2776</v>
      </c>
    </row>
    <row r="5968" spans="1:1" x14ac:dyDescent="0.25">
      <c r="A5968" t="s">
        <v>3649</v>
      </c>
    </row>
    <row r="5969" spans="1:1" x14ac:dyDescent="0.25">
      <c r="A5969" t="s">
        <v>3650</v>
      </c>
    </row>
    <row r="5970" spans="1:1" x14ac:dyDescent="0.25">
      <c r="A5970" t="s">
        <v>3651</v>
      </c>
    </row>
    <row r="5971" spans="1:1" x14ac:dyDescent="0.25">
      <c r="A5971" t="s">
        <v>55</v>
      </c>
    </row>
    <row r="5972" spans="1:1" x14ac:dyDescent="0.25">
      <c r="A5972" t="s">
        <v>73</v>
      </c>
    </row>
    <row r="5973" spans="1:1" x14ac:dyDescent="0.25">
      <c r="A5973" t="s">
        <v>1834</v>
      </c>
    </row>
    <row r="5974" spans="1:1" x14ac:dyDescent="0.25">
      <c r="A5974" t="s">
        <v>222</v>
      </c>
    </row>
    <row r="5975" spans="1:1" x14ac:dyDescent="0.25">
      <c r="A5975" t="s">
        <v>167</v>
      </c>
    </row>
    <row r="5976" spans="1:1" x14ac:dyDescent="0.25">
      <c r="A5976" t="s">
        <v>47</v>
      </c>
    </row>
    <row r="5977" spans="1:1" x14ac:dyDescent="0.25">
      <c r="A5977" t="s">
        <v>2766</v>
      </c>
    </row>
    <row r="5978" spans="1:1" x14ac:dyDescent="0.25">
      <c r="A5978" t="s">
        <v>1910</v>
      </c>
    </row>
    <row r="5979" spans="1:1" x14ac:dyDescent="0.25">
      <c r="A5979" t="s">
        <v>1911</v>
      </c>
    </row>
    <row r="5980" spans="1:1" x14ac:dyDescent="0.25">
      <c r="A5980" t="s">
        <v>1912</v>
      </c>
    </row>
    <row r="5982" spans="1:1" x14ac:dyDescent="0.25">
      <c r="A5982" t="s">
        <v>2811</v>
      </c>
    </row>
    <row r="5983" spans="1:1" x14ac:dyDescent="0.25">
      <c r="A5983" t="s">
        <v>2563</v>
      </c>
    </row>
    <row r="5984" spans="1:1" x14ac:dyDescent="0.25">
      <c r="A5984" t="s">
        <v>2737</v>
      </c>
    </row>
    <row r="5985" spans="1:1" x14ac:dyDescent="0.25">
      <c r="A5985" t="s">
        <v>2774</v>
      </c>
    </row>
    <row r="5986" spans="1:1" x14ac:dyDescent="0.25">
      <c r="A5986" t="s">
        <v>3652</v>
      </c>
    </row>
    <row r="5987" spans="1:1" x14ac:dyDescent="0.25">
      <c r="A5987" t="s">
        <v>3653</v>
      </c>
    </row>
    <row r="5988" spans="1:1" x14ac:dyDescent="0.25">
      <c r="A5988" t="s">
        <v>3384</v>
      </c>
    </row>
    <row r="5989" spans="1:1" x14ac:dyDescent="0.25">
      <c r="A5989" t="s">
        <v>221</v>
      </c>
    </row>
    <row r="5990" spans="1:1" x14ac:dyDescent="0.25">
      <c r="A5990" t="s">
        <v>73</v>
      </c>
    </row>
    <row r="5991" spans="1:1" x14ac:dyDescent="0.25">
      <c r="A5991" t="s">
        <v>1834</v>
      </c>
    </row>
    <row r="5992" spans="1:1" x14ac:dyDescent="0.25">
      <c r="A5992" t="s">
        <v>222</v>
      </c>
    </row>
    <row r="5993" spans="1:1" x14ac:dyDescent="0.25">
      <c r="A5993" t="s">
        <v>77</v>
      </c>
    </row>
    <row r="5994" spans="1:1" x14ac:dyDescent="0.25">
      <c r="A5994" t="s">
        <v>93</v>
      </c>
    </row>
    <row r="5995" spans="1:1" x14ac:dyDescent="0.25">
      <c r="A5995" t="s">
        <v>3654</v>
      </c>
    </row>
    <row r="5996" spans="1:1" x14ac:dyDescent="0.25">
      <c r="A5996" t="s">
        <v>1916</v>
      </c>
    </row>
    <row r="5997" spans="1:1" x14ac:dyDescent="0.25">
      <c r="A5997" t="s">
        <v>1917</v>
      </c>
    </row>
    <row r="5998" spans="1:1" x14ac:dyDescent="0.25">
      <c r="A5998" t="s">
        <v>69</v>
      </c>
    </row>
    <row r="6000" spans="1:1" x14ac:dyDescent="0.25">
      <c r="A6000" t="s">
        <v>2811</v>
      </c>
    </row>
    <row r="6001" spans="1:1" x14ac:dyDescent="0.25">
      <c r="A6001" t="s">
        <v>2582</v>
      </c>
    </row>
    <row r="6002" spans="1:1" x14ac:dyDescent="0.25">
      <c r="A6002" t="s">
        <v>2741</v>
      </c>
    </row>
    <row r="6003" spans="1:1" x14ac:dyDescent="0.25">
      <c r="A6003" t="s">
        <v>2782</v>
      </c>
    </row>
    <row r="6004" spans="1:1" x14ac:dyDescent="0.25">
      <c r="A6004" t="s">
        <v>2793</v>
      </c>
    </row>
    <row r="6005" spans="1:1" x14ac:dyDescent="0.25">
      <c r="A6005" t="s">
        <v>2794</v>
      </c>
    </row>
    <row r="6006" spans="1:1" x14ac:dyDescent="0.25">
      <c r="A6006" t="s">
        <v>2795</v>
      </c>
    </row>
    <row r="6007" spans="1:1" x14ac:dyDescent="0.25">
      <c r="A6007" t="s">
        <v>1119</v>
      </c>
    </row>
    <row r="6008" spans="1:1" x14ac:dyDescent="0.25">
      <c r="A6008" t="s">
        <v>73</v>
      </c>
    </row>
    <row r="6009" spans="1:1" x14ac:dyDescent="0.25">
      <c r="A6009" t="s">
        <v>1834</v>
      </c>
    </row>
    <row r="6010" spans="1:1" x14ac:dyDescent="0.25">
      <c r="A6010" t="s">
        <v>222</v>
      </c>
    </row>
    <row r="6011" spans="1:1" x14ac:dyDescent="0.25">
      <c r="A6011" t="s">
        <v>77</v>
      </c>
    </row>
    <row r="6012" spans="1:1" x14ac:dyDescent="0.25">
      <c r="A6012" t="s">
        <v>235</v>
      </c>
    </row>
    <row r="6013" spans="1:1" x14ac:dyDescent="0.25">
      <c r="A6013" t="s">
        <v>1447</v>
      </c>
    </row>
    <row r="6014" spans="1:1" x14ac:dyDescent="0.25">
      <c r="A6014" t="s">
        <v>1918</v>
      </c>
    </row>
    <row r="6015" spans="1:1" x14ac:dyDescent="0.25">
      <c r="A6015" t="s">
        <v>1919</v>
      </c>
    </row>
    <row r="6016" spans="1:1" x14ac:dyDescent="0.25">
      <c r="A6016" t="s">
        <v>69</v>
      </c>
    </row>
    <row r="6018" spans="1:1" x14ac:dyDescent="0.25">
      <c r="A6018" t="s">
        <v>2396</v>
      </c>
    </row>
    <row r="6019" spans="1:1" x14ac:dyDescent="0.25">
      <c r="A6019" t="s">
        <v>2583</v>
      </c>
    </row>
    <row r="6020" spans="1:1" x14ac:dyDescent="0.25">
      <c r="A6020" t="s">
        <v>2748</v>
      </c>
    </row>
    <row r="6021" spans="1:1" x14ac:dyDescent="0.25">
      <c r="A6021" t="s">
        <v>2782</v>
      </c>
    </row>
    <row r="6022" spans="1:1" x14ac:dyDescent="0.25">
      <c r="A6022" t="s">
        <v>2793</v>
      </c>
    </row>
    <row r="6023" spans="1:1" x14ac:dyDescent="0.25">
      <c r="A6023" t="s">
        <v>2794</v>
      </c>
    </row>
    <row r="6024" spans="1:1" x14ac:dyDescent="0.25">
      <c r="A6024" t="s">
        <v>2795</v>
      </c>
    </row>
    <row r="6025" spans="1:1" x14ac:dyDescent="0.25">
      <c r="A6025" t="s">
        <v>221</v>
      </c>
    </row>
    <row r="6026" spans="1:1" x14ac:dyDescent="0.25">
      <c r="A6026" t="s">
        <v>73</v>
      </c>
    </row>
    <row r="6027" spans="1:1" x14ac:dyDescent="0.25">
      <c r="A6027" t="s">
        <v>1834</v>
      </c>
    </row>
    <row r="6028" spans="1:1" x14ac:dyDescent="0.25">
      <c r="A6028" t="s">
        <v>222</v>
      </c>
    </row>
    <row r="6029" spans="1:1" x14ac:dyDescent="0.25">
      <c r="A6029" t="s">
        <v>77</v>
      </c>
    </row>
    <row r="6030" spans="1:1" x14ac:dyDescent="0.25">
      <c r="A6030" t="s">
        <v>47</v>
      </c>
    </row>
    <row r="6031" spans="1:1" x14ac:dyDescent="0.25">
      <c r="A6031" t="s">
        <v>1460</v>
      </c>
    </row>
    <row r="6032" spans="1:1" x14ac:dyDescent="0.25">
      <c r="A6032" t="s">
        <v>1920</v>
      </c>
    </row>
    <row r="6033" spans="1:1" x14ac:dyDescent="0.25">
      <c r="A6033" t="s">
        <v>1921</v>
      </c>
    </row>
    <row r="6034" spans="1:1" x14ac:dyDescent="0.25">
      <c r="A6034" t="s">
        <v>69</v>
      </c>
    </row>
    <row r="6036" spans="1:1" x14ac:dyDescent="0.25">
      <c r="A6036" t="s">
        <v>2811</v>
      </c>
    </row>
    <row r="6037" spans="1:1" x14ac:dyDescent="0.25">
      <c r="A6037" t="s">
        <v>2643</v>
      </c>
    </row>
    <row r="6038" spans="1:1" x14ac:dyDescent="0.25">
      <c r="A6038" t="s">
        <v>2767</v>
      </c>
    </row>
    <row r="6039" spans="1:1" x14ac:dyDescent="0.25">
      <c r="A6039" t="s">
        <v>2777</v>
      </c>
    </row>
    <row r="6040" spans="1:1" x14ac:dyDescent="0.25">
      <c r="A6040" t="s">
        <v>3655</v>
      </c>
    </row>
    <row r="6041" spans="1:1" x14ac:dyDescent="0.25">
      <c r="A6041" t="s">
        <v>3656</v>
      </c>
    </row>
    <row r="6042" spans="1:1" x14ac:dyDescent="0.25">
      <c r="A6042" t="s">
        <v>3320</v>
      </c>
    </row>
    <row r="6043" spans="1:1" x14ac:dyDescent="0.25">
      <c r="A6043" t="s">
        <v>84</v>
      </c>
    </row>
    <row r="6044" spans="1:1" x14ac:dyDescent="0.25">
      <c r="A6044" t="s">
        <v>73</v>
      </c>
    </row>
    <row r="6045" spans="1:1" x14ac:dyDescent="0.25">
      <c r="A6045" t="s">
        <v>1834</v>
      </c>
    </row>
    <row r="6046" spans="1:1" x14ac:dyDescent="0.25">
      <c r="A6046" t="s">
        <v>66</v>
      </c>
    </row>
    <row r="6047" spans="1:1" x14ac:dyDescent="0.25">
      <c r="A6047" t="s">
        <v>77</v>
      </c>
    </row>
    <row r="6048" spans="1:1" x14ac:dyDescent="0.25">
      <c r="A6048" t="s">
        <v>47</v>
      </c>
    </row>
    <row r="6049" spans="1:1" x14ac:dyDescent="0.25">
      <c r="A6049" t="s">
        <v>1924</v>
      </c>
    </row>
    <row r="6050" spans="1:1" x14ac:dyDescent="0.25">
      <c r="A6050" t="s">
        <v>1925</v>
      </c>
    </row>
    <row r="6051" spans="1:1" x14ac:dyDescent="0.25">
      <c r="A6051" t="s">
        <v>1926</v>
      </c>
    </row>
    <row r="6052" spans="1:1" x14ac:dyDescent="0.25">
      <c r="A6052" t="s">
        <v>1927</v>
      </c>
    </row>
    <row r="6054" spans="1:1" x14ac:dyDescent="0.25">
      <c r="A6054" t="s">
        <v>2811</v>
      </c>
    </row>
    <row r="6055" spans="1:1" x14ac:dyDescent="0.25">
      <c r="A6055" t="s">
        <v>2644</v>
      </c>
    </row>
    <row r="6056" spans="1:1" x14ac:dyDescent="0.25">
      <c r="A6056" t="s">
        <v>2754</v>
      </c>
    </row>
    <row r="6057" spans="1:1" x14ac:dyDescent="0.25">
      <c r="A6057" t="s">
        <v>2776</v>
      </c>
    </row>
    <row r="6058" spans="1:1" x14ac:dyDescent="0.25">
      <c r="A6058" t="s">
        <v>3657</v>
      </c>
    </row>
    <row r="6059" spans="1:1" x14ac:dyDescent="0.25">
      <c r="A6059" t="s">
        <v>3658</v>
      </c>
    </row>
    <row r="6060" spans="1:1" x14ac:dyDescent="0.25">
      <c r="A6060" t="s">
        <v>3659</v>
      </c>
    </row>
    <row r="6061" spans="1:1" x14ac:dyDescent="0.25">
      <c r="A6061" t="s">
        <v>55</v>
      </c>
    </row>
    <row r="6062" spans="1:1" x14ac:dyDescent="0.25">
      <c r="A6062" t="s">
        <v>56</v>
      </c>
    </row>
    <row r="6063" spans="1:1" x14ac:dyDescent="0.25">
      <c r="A6063" t="s">
        <v>1834</v>
      </c>
    </row>
    <row r="6064" spans="1:1" x14ac:dyDescent="0.25">
      <c r="A6064" t="s">
        <v>222</v>
      </c>
    </row>
    <row r="6065" spans="1:1" x14ac:dyDescent="0.25">
      <c r="A6065" t="s">
        <v>113</v>
      </c>
    </row>
    <row r="6066" spans="1:1" x14ac:dyDescent="0.25">
      <c r="A6066" t="s">
        <v>47</v>
      </c>
    </row>
    <row r="6067" spans="1:1" x14ac:dyDescent="0.25">
      <c r="A6067" t="s">
        <v>1931</v>
      </c>
    </row>
    <row r="6068" spans="1:1" x14ac:dyDescent="0.25">
      <c r="A6068" t="s">
        <v>1932</v>
      </c>
    </row>
    <row r="6069" spans="1:1" x14ac:dyDescent="0.25">
      <c r="A6069" t="s">
        <v>1933</v>
      </c>
    </row>
    <row r="6070" spans="1:1" x14ac:dyDescent="0.25">
      <c r="A6070" t="s">
        <v>1934</v>
      </c>
    </row>
    <row r="6072" spans="1:1" x14ac:dyDescent="0.25">
      <c r="A6072" t="s">
        <v>2811</v>
      </c>
    </row>
    <row r="6073" spans="1:1" x14ac:dyDescent="0.25">
      <c r="A6073" t="s">
        <v>2645</v>
      </c>
    </row>
    <row r="6074" spans="1:1" x14ac:dyDescent="0.25">
      <c r="A6074" t="s">
        <v>2756</v>
      </c>
    </row>
    <row r="6075" spans="1:1" x14ac:dyDescent="0.25">
      <c r="A6075" t="s">
        <v>2774</v>
      </c>
    </row>
    <row r="6076" spans="1:1" x14ac:dyDescent="0.25">
      <c r="A6076" t="s">
        <v>3660</v>
      </c>
    </row>
    <row r="6077" spans="1:1" x14ac:dyDescent="0.25">
      <c r="A6077" t="s">
        <v>3661</v>
      </c>
    </row>
    <row r="6078" spans="1:1" x14ac:dyDescent="0.25">
      <c r="A6078" t="s">
        <v>2961</v>
      </c>
    </row>
    <row r="6079" spans="1:1" x14ac:dyDescent="0.25">
      <c r="A6079" t="s">
        <v>221</v>
      </c>
    </row>
    <row r="6080" spans="1:1" x14ac:dyDescent="0.25">
      <c r="A6080" t="s">
        <v>73</v>
      </c>
    </row>
    <row r="6081" spans="1:1" x14ac:dyDescent="0.25">
      <c r="A6081" t="s">
        <v>1834</v>
      </c>
    </row>
    <row r="6082" spans="1:1" x14ac:dyDescent="0.25">
      <c r="A6082" t="s">
        <v>243</v>
      </c>
    </row>
    <row r="6083" spans="1:1" x14ac:dyDescent="0.25">
      <c r="A6083" t="s">
        <v>167</v>
      </c>
    </row>
    <row r="6084" spans="1:1" x14ac:dyDescent="0.25">
      <c r="A6084" t="s">
        <v>235</v>
      </c>
    </row>
    <row r="6085" spans="1:1" x14ac:dyDescent="0.25">
      <c r="A6085" t="s">
        <v>1937</v>
      </c>
    </row>
    <row r="6086" spans="1:1" x14ac:dyDescent="0.25">
      <c r="A6086" t="s">
        <v>1938</v>
      </c>
    </row>
    <row r="6087" spans="1:1" x14ac:dyDescent="0.25">
      <c r="A6087" t="s">
        <v>1939</v>
      </c>
    </row>
    <row r="6088" spans="1:1" x14ac:dyDescent="0.25">
      <c r="A6088" t="s">
        <v>69</v>
      </c>
    </row>
    <row r="6090" spans="1:1" x14ac:dyDescent="0.25">
      <c r="A6090" t="s">
        <v>2811</v>
      </c>
    </row>
    <row r="6091" spans="1:1" x14ac:dyDescent="0.25">
      <c r="A6091" t="s">
        <v>2580</v>
      </c>
    </row>
    <row r="6092" spans="1:1" x14ac:dyDescent="0.25">
      <c r="A6092" t="s">
        <v>2741</v>
      </c>
    </row>
    <row r="6093" spans="1:1" x14ac:dyDescent="0.25">
      <c r="A6093" t="s">
        <v>2782</v>
      </c>
    </row>
    <row r="6094" spans="1:1" x14ac:dyDescent="0.25">
      <c r="A6094" t="s">
        <v>3662</v>
      </c>
    </row>
    <row r="6095" spans="1:1" x14ac:dyDescent="0.25">
      <c r="A6095" t="s">
        <v>3663</v>
      </c>
    </row>
    <row r="6096" spans="1:1" x14ac:dyDescent="0.25">
      <c r="A6096" t="s">
        <v>3664</v>
      </c>
    </row>
    <row r="6097" spans="1:1" x14ac:dyDescent="0.25">
      <c r="A6097" t="s">
        <v>221</v>
      </c>
    </row>
    <row r="6098" spans="1:1" x14ac:dyDescent="0.25">
      <c r="A6098" t="s">
        <v>73</v>
      </c>
    </row>
    <row r="6099" spans="1:1" x14ac:dyDescent="0.25">
      <c r="A6099" t="s">
        <v>1834</v>
      </c>
    </row>
    <row r="6100" spans="1:1" x14ac:dyDescent="0.25">
      <c r="A6100" t="s">
        <v>243</v>
      </c>
    </row>
    <row r="6101" spans="1:1" x14ac:dyDescent="0.25">
      <c r="A6101" t="s">
        <v>167</v>
      </c>
    </row>
    <row r="6102" spans="1:1" x14ac:dyDescent="0.25">
      <c r="A6102" t="s">
        <v>47</v>
      </c>
    </row>
    <row r="6103" spans="1:1" x14ac:dyDescent="0.25">
      <c r="A6103" t="s">
        <v>1943</v>
      </c>
    </row>
    <row r="6104" spans="1:1" x14ac:dyDescent="0.25">
      <c r="A6104" t="s">
        <v>1944</v>
      </c>
    </row>
    <row r="6105" spans="1:1" x14ac:dyDescent="0.25">
      <c r="A6105" t="s">
        <v>1945</v>
      </c>
    </row>
    <row r="6106" spans="1:1" x14ac:dyDescent="0.25">
      <c r="A6106" t="s">
        <v>69</v>
      </c>
    </row>
    <row r="6108" spans="1:1" x14ac:dyDescent="0.25">
      <c r="A6108" t="s">
        <v>2397</v>
      </c>
    </row>
    <row r="6109" spans="1:1" x14ac:dyDescent="0.25">
      <c r="A6109" t="s">
        <v>2646</v>
      </c>
    </row>
    <row r="6110" spans="1:1" x14ac:dyDescent="0.25">
      <c r="A6110" t="s">
        <v>2758</v>
      </c>
    </row>
    <row r="6111" spans="1:1" x14ac:dyDescent="0.25">
      <c r="A6111" t="s">
        <v>2774</v>
      </c>
    </row>
    <row r="6112" spans="1:1" x14ac:dyDescent="0.25">
      <c r="A6112" t="s">
        <v>3665</v>
      </c>
    </row>
    <row r="6113" spans="1:1" x14ac:dyDescent="0.25">
      <c r="A6113" t="s">
        <v>3666</v>
      </c>
    </row>
    <row r="6114" spans="1:1" x14ac:dyDescent="0.25">
      <c r="A6114" t="s">
        <v>3121</v>
      </c>
    </row>
    <row r="6115" spans="1:1" x14ac:dyDescent="0.25">
      <c r="A6115" t="s">
        <v>221</v>
      </c>
    </row>
    <row r="6116" spans="1:1" x14ac:dyDescent="0.25">
      <c r="A6116" t="s">
        <v>73</v>
      </c>
    </row>
    <row r="6117" spans="1:1" x14ac:dyDescent="0.25">
      <c r="A6117" t="s">
        <v>1834</v>
      </c>
    </row>
    <row r="6118" spans="1:1" x14ac:dyDescent="0.25">
      <c r="A6118" t="s">
        <v>222</v>
      </c>
    </row>
    <row r="6119" spans="1:1" x14ac:dyDescent="0.25">
      <c r="A6119" t="s">
        <v>281</v>
      </c>
    </row>
    <row r="6120" spans="1:1" x14ac:dyDescent="0.25">
      <c r="A6120" t="s">
        <v>235</v>
      </c>
    </row>
    <row r="6121" spans="1:1" x14ac:dyDescent="0.25">
      <c r="A6121" t="s">
        <v>1948</v>
      </c>
    </row>
    <row r="6122" spans="1:1" x14ac:dyDescent="0.25">
      <c r="A6122" t="s">
        <v>1949</v>
      </c>
    </row>
    <row r="6123" spans="1:1" x14ac:dyDescent="0.25">
      <c r="A6123" t="s">
        <v>1950</v>
      </c>
    </row>
    <row r="6124" spans="1:1" x14ac:dyDescent="0.25">
      <c r="A6124" t="s">
        <v>1951</v>
      </c>
    </row>
    <row r="6126" spans="1:1" x14ac:dyDescent="0.25">
      <c r="A6126" t="s">
        <v>2398</v>
      </c>
    </row>
    <row r="6127" spans="1:1" x14ac:dyDescent="0.25">
      <c r="A6127" t="s">
        <v>2646</v>
      </c>
    </row>
    <row r="6128" spans="1:1" x14ac:dyDescent="0.25">
      <c r="A6128" t="s">
        <v>2758</v>
      </c>
    </row>
    <row r="6129" spans="1:1" x14ac:dyDescent="0.25">
      <c r="A6129" t="s">
        <v>2774</v>
      </c>
    </row>
    <row r="6130" spans="1:1" x14ac:dyDescent="0.25">
      <c r="A6130" t="s">
        <v>3667</v>
      </c>
    </row>
    <row r="6131" spans="1:1" x14ac:dyDescent="0.25">
      <c r="A6131" t="s">
        <v>3668</v>
      </c>
    </row>
    <row r="6132" spans="1:1" x14ac:dyDescent="0.25">
      <c r="A6132" t="s">
        <v>2789</v>
      </c>
    </row>
    <row r="6133" spans="1:1" x14ac:dyDescent="0.25">
      <c r="A6133" t="s">
        <v>221</v>
      </c>
    </row>
    <row r="6134" spans="1:1" x14ac:dyDescent="0.25">
      <c r="A6134" t="s">
        <v>73</v>
      </c>
    </row>
    <row r="6135" spans="1:1" x14ac:dyDescent="0.25">
      <c r="A6135" t="s">
        <v>1834</v>
      </c>
    </row>
    <row r="6136" spans="1:1" x14ac:dyDescent="0.25">
      <c r="A6136" t="s">
        <v>222</v>
      </c>
    </row>
    <row r="6137" spans="1:1" x14ac:dyDescent="0.25">
      <c r="A6137" t="s">
        <v>281</v>
      </c>
    </row>
    <row r="6138" spans="1:1" x14ac:dyDescent="0.25">
      <c r="A6138" t="s">
        <v>235</v>
      </c>
    </row>
    <row r="6139" spans="1:1" x14ac:dyDescent="0.25">
      <c r="A6139" t="s">
        <v>1954</v>
      </c>
    </row>
    <row r="6140" spans="1:1" x14ac:dyDescent="0.25">
      <c r="A6140" t="s">
        <v>1955</v>
      </c>
    </row>
    <row r="6141" spans="1:1" x14ac:dyDescent="0.25">
      <c r="A6141" t="s">
        <v>1956</v>
      </c>
    </row>
    <row r="6142" spans="1:1" x14ac:dyDescent="0.25">
      <c r="A6142" t="s">
        <v>1957</v>
      </c>
    </row>
    <row r="6144" spans="1:1" x14ac:dyDescent="0.25">
      <c r="A6144" t="s">
        <v>2811</v>
      </c>
    </row>
    <row r="6145" spans="1:1" x14ac:dyDescent="0.25">
      <c r="A6145" t="s">
        <v>2647</v>
      </c>
    </row>
    <row r="6146" spans="1:1" x14ac:dyDescent="0.25">
      <c r="A6146" t="s">
        <v>2758</v>
      </c>
    </row>
    <row r="6147" spans="1:1" x14ac:dyDescent="0.25">
      <c r="A6147" t="s">
        <v>2774</v>
      </c>
    </row>
    <row r="6148" spans="1:1" x14ac:dyDescent="0.25">
      <c r="A6148" t="s">
        <v>3669</v>
      </c>
    </row>
    <row r="6149" spans="1:1" x14ac:dyDescent="0.25">
      <c r="A6149" t="s">
        <v>3670</v>
      </c>
    </row>
    <row r="6150" spans="1:1" x14ac:dyDescent="0.25">
      <c r="A6150" t="s">
        <v>2789</v>
      </c>
    </row>
    <row r="6151" spans="1:1" x14ac:dyDescent="0.25">
      <c r="A6151" t="s">
        <v>221</v>
      </c>
    </row>
    <row r="6152" spans="1:1" x14ac:dyDescent="0.25">
      <c r="A6152" t="s">
        <v>73</v>
      </c>
    </row>
    <row r="6153" spans="1:1" x14ac:dyDescent="0.25">
      <c r="A6153" t="s">
        <v>1834</v>
      </c>
    </row>
    <row r="6154" spans="1:1" x14ac:dyDescent="0.25">
      <c r="A6154" t="s">
        <v>243</v>
      </c>
    </row>
    <row r="6155" spans="1:1" x14ac:dyDescent="0.25">
      <c r="A6155" t="s">
        <v>167</v>
      </c>
    </row>
    <row r="6156" spans="1:1" x14ac:dyDescent="0.25">
      <c r="A6156" t="s">
        <v>235</v>
      </c>
    </row>
    <row r="6157" spans="1:1" x14ac:dyDescent="0.25">
      <c r="A6157" t="s">
        <v>1745</v>
      </c>
    </row>
    <row r="6158" spans="1:1" x14ac:dyDescent="0.25">
      <c r="A6158" t="s">
        <v>1960</v>
      </c>
    </row>
    <row r="6159" spans="1:1" x14ac:dyDescent="0.25">
      <c r="A6159" t="s">
        <v>1961</v>
      </c>
    </row>
    <row r="6160" spans="1:1" x14ac:dyDescent="0.25">
      <c r="A6160" t="s">
        <v>69</v>
      </c>
    </row>
    <row r="6162" spans="1:1" x14ac:dyDescent="0.25">
      <c r="A6162" t="s">
        <v>2399</v>
      </c>
    </row>
    <row r="6163" spans="1:1" x14ac:dyDescent="0.25">
      <c r="A6163" t="s">
        <v>2620</v>
      </c>
    </row>
    <row r="6164" spans="1:1" x14ac:dyDescent="0.25">
      <c r="A6164" t="s">
        <v>2759</v>
      </c>
    </row>
    <row r="6165" spans="1:1" x14ac:dyDescent="0.25">
      <c r="A6165" t="s">
        <v>2774</v>
      </c>
    </row>
    <row r="6166" spans="1:1" x14ac:dyDescent="0.25">
      <c r="A6166" t="s">
        <v>3671</v>
      </c>
    </row>
    <row r="6167" spans="1:1" x14ac:dyDescent="0.25">
      <c r="A6167" t="s">
        <v>3672</v>
      </c>
    </row>
    <row r="6168" spans="1:1" x14ac:dyDescent="0.25">
      <c r="A6168" t="s">
        <v>2789</v>
      </c>
    </row>
    <row r="6169" spans="1:1" x14ac:dyDescent="0.25">
      <c r="A6169" t="s">
        <v>221</v>
      </c>
    </row>
    <row r="6170" spans="1:1" x14ac:dyDescent="0.25">
      <c r="A6170" t="s">
        <v>73</v>
      </c>
    </row>
    <row r="6171" spans="1:1" x14ac:dyDescent="0.25">
      <c r="A6171" t="s">
        <v>1834</v>
      </c>
    </row>
    <row r="6172" spans="1:1" x14ac:dyDescent="0.25">
      <c r="A6172" t="s">
        <v>222</v>
      </c>
    </row>
    <row r="6173" spans="1:1" x14ac:dyDescent="0.25">
      <c r="A6173" t="s">
        <v>77</v>
      </c>
    </row>
    <row r="6174" spans="1:1" x14ac:dyDescent="0.25">
      <c r="A6174" t="s">
        <v>235</v>
      </c>
    </row>
    <row r="6175" spans="1:1" x14ac:dyDescent="0.25">
      <c r="A6175" t="s">
        <v>1948</v>
      </c>
    </row>
    <row r="6176" spans="1:1" x14ac:dyDescent="0.25">
      <c r="A6176" t="s">
        <v>1964</v>
      </c>
    </row>
    <row r="6177" spans="1:1" x14ac:dyDescent="0.25">
      <c r="A6177" t="s">
        <v>1965</v>
      </c>
    </row>
    <row r="6178" spans="1:1" x14ac:dyDescent="0.25">
      <c r="A6178" t="s">
        <v>1966</v>
      </c>
    </row>
    <row r="6180" spans="1:1" x14ac:dyDescent="0.25">
      <c r="A6180" t="s">
        <v>2811</v>
      </c>
    </row>
    <row r="6181" spans="1:1" x14ac:dyDescent="0.25">
      <c r="A6181" t="s">
        <v>2648</v>
      </c>
    </row>
    <row r="6182" spans="1:1" x14ac:dyDescent="0.25">
      <c r="A6182" t="s">
        <v>2759</v>
      </c>
    </row>
    <row r="6183" spans="1:1" x14ac:dyDescent="0.25">
      <c r="A6183" t="s">
        <v>2774</v>
      </c>
    </row>
    <row r="6184" spans="1:1" x14ac:dyDescent="0.25">
      <c r="A6184" t="s">
        <v>3673</v>
      </c>
    </row>
    <row r="6185" spans="1:1" x14ac:dyDescent="0.25">
      <c r="A6185" t="s">
        <v>3674</v>
      </c>
    </row>
    <row r="6186" spans="1:1" x14ac:dyDescent="0.25">
      <c r="A6186" t="s">
        <v>2911</v>
      </c>
    </row>
    <row r="6187" spans="1:1" x14ac:dyDescent="0.25">
      <c r="A6187" t="s">
        <v>279</v>
      </c>
    </row>
    <row r="6188" spans="1:1" x14ac:dyDescent="0.25">
      <c r="A6188" t="s">
        <v>280</v>
      </c>
    </row>
    <row r="6189" spans="1:1" x14ac:dyDescent="0.25">
      <c r="A6189" t="s">
        <v>1834</v>
      </c>
    </row>
    <row r="6190" spans="1:1" x14ac:dyDescent="0.25">
      <c r="A6190" t="s">
        <v>45</v>
      </c>
    </row>
    <row r="6191" spans="1:1" x14ac:dyDescent="0.25">
      <c r="A6191" t="s">
        <v>167</v>
      </c>
    </row>
    <row r="6192" spans="1:1" x14ac:dyDescent="0.25">
      <c r="A6192" t="s">
        <v>235</v>
      </c>
    </row>
    <row r="6193" spans="1:1" x14ac:dyDescent="0.25">
      <c r="A6193" t="s">
        <v>1969</v>
      </c>
    </row>
    <row r="6194" spans="1:1" x14ac:dyDescent="0.25">
      <c r="A6194" t="s">
        <v>1970</v>
      </c>
    </row>
    <row r="6195" spans="1:1" x14ac:dyDescent="0.25">
      <c r="A6195" t="s">
        <v>1971</v>
      </c>
    </row>
    <row r="6196" spans="1:1" x14ac:dyDescent="0.25">
      <c r="A6196" t="s">
        <v>1972</v>
      </c>
    </row>
    <row r="6198" spans="1:1" x14ac:dyDescent="0.25">
      <c r="A6198" t="s">
        <v>2400</v>
      </c>
    </row>
    <row r="6199" spans="1:1" x14ac:dyDescent="0.25">
      <c r="A6199" t="s">
        <v>2649</v>
      </c>
    </row>
    <row r="6200" spans="1:1" x14ac:dyDescent="0.25">
      <c r="A6200" t="s">
        <v>2759</v>
      </c>
    </row>
    <row r="6201" spans="1:1" x14ac:dyDescent="0.25">
      <c r="A6201" t="s">
        <v>2774</v>
      </c>
    </row>
    <row r="6202" spans="1:1" x14ac:dyDescent="0.25">
      <c r="A6202" t="s">
        <v>3675</v>
      </c>
    </row>
    <row r="6203" spans="1:1" x14ac:dyDescent="0.25">
      <c r="A6203" t="s">
        <v>3676</v>
      </c>
    </row>
    <row r="6204" spans="1:1" x14ac:dyDescent="0.25">
      <c r="A6204" t="s">
        <v>3335</v>
      </c>
    </row>
    <row r="6205" spans="1:1" x14ac:dyDescent="0.25">
      <c r="A6205" t="s">
        <v>55</v>
      </c>
    </row>
    <row r="6206" spans="1:1" x14ac:dyDescent="0.25">
      <c r="A6206" t="s">
        <v>56</v>
      </c>
    </row>
    <row r="6207" spans="1:1" x14ac:dyDescent="0.25">
      <c r="A6207" t="s">
        <v>1834</v>
      </c>
    </row>
    <row r="6208" spans="1:1" x14ac:dyDescent="0.25">
      <c r="A6208" t="s">
        <v>57</v>
      </c>
    </row>
    <row r="6209" spans="1:1" x14ac:dyDescent="0.25">
      <c r="A6209" t="s">
        <v>113</v>
      </c>
    </row>
    <row r="6210" spans="1:1" x14ac:dyDescent="0.25">
      <c r="A6210" t="s">
        <v>93</v>
      </c>
    </row>
    <row r="6211" spans="1:1" x14ac:dyDescent="0.25">
      <c r="A6211" t="s">
        <v>1975</v>
      </c>
    </row>
    <row r="6212" spans="1:1" x14ac:dyDescent="0.25">
      <c r="A6212" t="s">
        <v>1976</v>
      </c>
    </row>
    <row r="6213" spans="1:1" x14ac:dyDescent="0.25">
      <c r="A6213" t="s">
        <v>1977</v>
      </c>
    </row>
    <row r="6214" spans="1:1" x14ac:dyDescent="0.25">
      <c r="A6214" t="s">
        <v>1978</v>
      </c>
    </row>
    <row r="6216" spans="1:1" x14ac:dyDescent="0.25">
      <c r="A6216" t="s">
        <v>2811</v>
      </c>
    </row>
    <row r="6217" spans="1:1" x14ac:dyDescent="0.25">
      <c r="A6217" t="s">
        <v>2650</v>
      </c>
    </row>
    <row r="6218" spans="1:1" x14ac:dyDescent="0.25">
      <c r="A6218" t="s">
        <v>2759</v>
      </c>
    </row>
    <row r="6219" spans="1:1" x14ac:dyDescent="0.25">
      <c r="A6219" t="s">
        <v>2774</v>
      </c>
    </row>
    <row r="6220" spans="1:1" x14ac:dyDescent="0.25">
      <c r="A6220" t="s">
        <v>3677</v>
      </c>
    </row>
    <row r="6221" spans="1:1" x14ac:dyDescent="0.25">
      <c r="A6221" t="s">
        <v>3678</v>
      </c>
    </row>
    <row r="6222" spans="1:1" x14ac:dyDescent="0.25">
      <c r="A6222" t="s">
        <v>2798</v>
      </c>
    </row>
    <row r="6223" spans="1:1" x14ac:dyDescent="0.25">
      <c r="A6223" t="s">
        <v>221</v>
      </c>
    </row>
    <row r="6224" spans="1:1" x14ac:dyDescent="0.25">
      <c r="A6224" t="s">
        <v>73</v>
      </c>
    </row>
    <row r="6225" spans="1:1" x14ac:dyDescent="0.25">
      <c r="A6225" t="s">
        <v>1834</v>
      </c>
    </row>
    <row r="6226" spans="1:1" x14ac:dyDescent="0.25">
      <c r="A6226" t="s">
        <v>243</v>
      </c>
    </row>
    <row r="6227" spans="1:1" x14ac:dyDescent="0.25">
      <c r="A6227" t="s">
        <v>167</v>
      </c>
    </row>
    <row r="6228" spans="1:1" x14ac:dyDescent="0.25">
      <c r="A6228" t="s">
        <v>93</v>
      </c>
    </row>
    <row r="6229" spans="1:1" x14ac:dyDescent="0.25">
      <c r="A6229" t="s">
        <v>1981</v>
      </c>
    </row>
    <row r="6230" spans="1:1" x14ac:dyDescent="0.25">
      <c r="A6230" t="s">
        <v>1982</v>
      </c>
    </row>
    <row r="6231" spans="1:1" x14ac:dyDescent="0.25">
      <c r="A6231" t="s">
        <v>1983</v>
      </c>
    </row>
    <row r="6232" spans="1:1" x14ac:dyDescent="0.25">
      <c r="A6232" t="s">
        <v>69</v>
      </c>
    </row>
    <row r="6234" spans="1:1" x14ac:dyDescent="0.25">
      <c r="A6234" t="s">
        <v>2811</v>
      </c>
    </row>
    <row r="6235" spans="1:1" x14ac:dyDescent="0.25">
      <c r="A6235" t="s">
        <v>2623</v>
      </c>
    </row>
    <row r="6236" spans="1:1" x14ac:dyDescent="0.25">
      <c r="A6236" t="s">
        <v>2760</v>
      </c>
    </row>
    <row r="6237" spans="1:1" x14ac:dyDescent="0.25">
      <c r="A6237" t="s">
        <v>2774</v>
      </c>
    </row>
    <row r="6238" spans="1:1" x14ac:dyDescent="0.25">
      <c r="A6238" t="s">
        <v>3679</v>
      </c>
    </row>
    <row r="6239" spans="1:1" x14ac:dyDescent="0.25">
      <c r="A6239" t="s">
        <v>3680</v>
      </c>
    </row>
    <row r="6240" spans="1:1" x14ac:dyDescent="0.25">
      <c r="A6240" t="s">
        <v>2961</v>
      </c>
    </row>
    <row r="6241" spans="1:1" x14ac:dyDescent="0.25">
      <c r="A6241" t="s">
        <v>55</v>
      </c>
    </row>
    <row r="6242" spans="1:1" x14ac:dyDescent="0.25">
      <c r="A6242" t="s">
        <v>73</v>
      </c>
    </row>
    <row r="6243" spans="1:1" x14ac:dyDescent="0.25">
      <c r="A6243" t="s">
        <v>1834</v>
      </c>
    </row>
    <row r="6244" spans="1:1" x14ac:dyDescent="0.25">
      <c r="A6244" t="s">
        <v>243</v>
      </c>
    </row>
    <row r="6245" spans="1:1" x14ac:dyDescent="0.25">
      <c r="A6245" t="s">
        <v>167</v>
      </c>
    </row>
    <row r="6246" spans="1:1" x14ac:dyDescent="0.25">
      <c r="A6246" t="s">
        <v>93</v>
      </c>
    </row>
    <row r="6247" spans="1:1" x14ac:dyDescent="0.25">
      <c r="A6247" t="s">
        <v>1948</v>
      </c>
    </row>
    <row r="6248" spans="1:1" x14ac:dyDescent="0.25">
      <c r="A6248" t="s">
        <v>1986</v>
      </c>
    </row>
    <row r="6249" spans="1:1" x14ac:dyDescent="0.25">
      <c r="A6249" t="s">
        <v>1987</v>
      </c>
    </row>
    <row r="6250" spans="1:1" x14ac:dyDescent="0.25">
      <c r="A6250" t="s">
        <v>1988</v>
      </c>
    </row>
    <row r="6252" spans="1:1" x14ac:dyDescent="0.25">
      <c r="A6252" t="s">
        <v>2401</v>
      </c>
    </row>
    <row r="6253" spans="1:1" x14ac:dyDescent="0.25">
      <c r="A6253" t="s">
        <v>2651</v>
      </c>
    </row>
    <row r="6254" spans="1:1" x14ac:dyDescent="0.25">
      <c r="A6254" t="s">
        <v>2768</v>
      </c>
    </row>
    <row r="6255" spans="1:1" x14ac:dyDescent="0.25">
      <c r="A6255" t="s">
        <v>2782</v>
      </c>
    </row>
    <row r="6256" spans="1:1" x14ac:dyDescent="0.25">
      <c r="A6256" t="s">
        <v>3681</v>
      </c>
    </row>
    <row r="6257" spans="1:1" x14ac:dyDescent="0.25">
      <c r="A6257" t="s">
        <v>3682</v>
      </c>
    </row>
    <row r="6258" spans="1:1" x14ac:dyDescent="0.25">
      <c r="A6258" t="s">
        <v>3683</v>
      </c>
    </row>
    <row r="6259" spans="1:1" x14ac:dyDescent="0.25">
      <c r="A6259" t="s">
        <v>55</v>
      </c>
    </row>
    <row r="6260" spans="1:1" x14ac:dyDescent="0.25">
      <c r="A6260" t="s">
        <v>56</v>
      </c>
    </row>
    <row r="6261" spans="1:1" x14ac:dyDescent="0.25">
      <c r="A6261" t="s">
        <v>1834</v>
      </c>
    </row>
    <row r="6262" spans="1:1" x14ac:dyDescent="0.25">
      <c r="A6262" t="s">
        <v>57</v>
      </c>
    </row>
    <row r="6263" spans="1:1" x14ac:dyDescent="0.25">
      <c r="A6263" t="s">
        <v>77</v>
      </c>
    </row>
    <row r="6264" spans="1:1" x14ac:dyDescent="0.25">
      <c r="A6264" t="s">
        <v>93</v>
      </c>
    </row>
    <row r="6265" spans="1:1" x14ac:dyDescent="0.25">
      <c r="A6265" t="s">
        <v>1992</v>
      </c>
    </row>
    <row r="6266" spans="1:1" x14ac:dyDescent="0.25">
      <c r="A6266" t="s">
        <v>3684</v>
      </c>
    </row>
    <row r="6267" spans="1:1" x14ac:dyDescent="0.25">
      <c r="A6267" t="s">
        <v>1994</v>
      </c>
    </row>
    <row r="6268" spans="1:1" x14ac:dyDescent="0.25">
      <c r="A6268" t="s">
        <v>1995</v>
      </c>
    </row>
    <row r="6270" spans="1:1" x14ac:dyDescent="0.25">
      <c r="A6270" t="s">
        <v>3685</v>
      </c>
    </row>
    <row r="6271" spans="1:1" x14ac:dyDescent="0.25">
      <c r="A6271" t="s">
        <v>2652</v>
      </c>
    </row>
    <row r="6272" spans="1:1" x14ac:dyDescent="0.25">
      <c r="A6272" t="s">
        <v>2769</v>
      </c>
    </row>
    <row r="6273" spans="1:1" x14ac:dyDescent="0.25">
      <c r="A6273" t="s">
        <v>2782</v>
      </c>
    </row>
    <row r="6274" spans="1:1" x14ac:dyDescent="0.25">
      <c r="A6274" t="s">
        <v>3686</v>
      </c>
    </row>
    <row r="6275" spans="1:1" x14ac:dyDescent="0.25">
      <c r="A6275" t="s">
        <v>3687</v>
      </c>
    </row>
    <row r="6276" spans="1:1" x14ac:dyDescent="0.25">
      <c r="A6276" t="s">
        <v>3263</v>
      </c>
    </row>
    <row r="6277" spans="1:1" x14ac:dyDescent="0.25">
      <c r="A6277" t="s">
        <v>1999</v>
      </c>
    </row>
    <row r="6278" spans="1:1" x14ac:dyDescent="0.25">
      <c r="A6278" t="s">
        <v>2000</v>
      </c>
    </row>
    <row r="6279" spans="1:1" x14ac:dyDescent="0.25">
      <c r="A6279" t="s">
        <v>1834</v>
      </c>
    </row>
    <row r="6280" spans="1:1" x14ac:dyDescent="0.25">
      <c r="A6280" t="s">
        <v>222</v>
      </c>
    </row>
    <row r="6281" spans="1:1" x14ac:dyDescent="0.25">
      <c r="A6281" t="s">
        <v>167</v>
      </c>
    </row>
    <row r="6282" spans="1:1" x14ac:dyDescent="0.25">
      <c r="A6282" t="s">
        <v>47</v>
      </c>
    </row>
    <row r="6283" spans="1:1" x14ac:dyDescent="0.25">
      <c r="A6283" t="s">
        <v>2001</v>
      </c>
    </row>
    <row r="6284" spans="1:1" x14ac:dyDescent="0.25">
      <c r="A6284" t="s">
        <v>2002</v>
      </c>
    </row>
    <row r="6285" spans="1:1" x14ac:dyDescent="0.25">
      <c r="A6285" t="s">
        <v>2003</v>
      </c>
    </row>
    <row r="6286" spans="1:1" x14ac:dyDescent="0.25">
      <c r="A6286" t="s">
        <v>69</v>
      </c>
    </row>
    <row r="6288" spans="1:1" x14ac:dyDescent="0.25">
      <c r="A6288" t="s">
        <v>2402</v>
      </c>
    </row>
    <row r="6289" spans="1:1" x14ac:dyDescent="0.25">
      <c r="A6289" t="s">
        <v>2653</v>
      </c>
    </row>
    <row r="6290" spans="1:1" x14ac:dyDescent="0.25">
      <c r="A6290" t="s">
        <v>2754</v>
      </c>
    </row>
    <row r="6291" spans="1:1" x14ac:dyDescent="0.25">
      <c r="A6291" t="s">
        <v>2776</v>
      </c>
    </row>
    <row r="6292" spans="1:1" x14ac:dyDescent="0.25">
      <c r="A6292" t="s">
        <v>3688</v>
      </c>
    </row>
    <row r="6293" spans="1:1" x14ac:dyDescent="0.25">
      <c r="A6293" t="s">
        <v>3689</v>
      </c>
    </row>
    <row r="6294" spans="1:1" x14ac:dyDescent="0.25">
      <c r="A6294" t="s">
        <v>3690</v>
      </c>
    </row>
    <row r="6295" spans="1:1" x14ac:dyDescent="0.25">
      <c r="A6295" t="s">
        <v>221</v>
      </c>
    </row>
    <row r="6296" spans="1:1" x14ac:dyDescent="0.25">
      <c r="A6296" t="s">
        <v>73</v>
      </c>
    </row>
    <row r="6297" spans="1:1" x14ac:dyDescent="0.25">
      <c r="A6297" t="s">
        <v>1834</v>
      </c>
    </row>
    <row r="6298" spans="1:1" x14ac:dyDescent="0.25">
      <c r="A6298" t="s">
        <v>222</v>
      </c>
    </row>
    <row r="6299" spans="1:1" x14ac:dyDescent="0.25">
      <c r="A6299" t="s">
        <v>77</v>
      </c>
    </row>
    <row r="6300" spans="1:1" x14ac:dyDescent="0.25">
      <c r="A6300" t="s">
        <v>235</v>
      </c>
    </row>
    <row r="6301" spans="1:1" x14ac:dyDescent="0.25">
      <c r="A6301" t="s">
        <v>2007</v>
      </c>
    </row>
    <row r="6302" spans="1:1" x14ac:dyDescent="0.25">
      <c r="A6302" t="s">
        <v>3691</v>
      </c>
    </row>
    <row r="6303" spans="1:1" x14ac:dyDescent="0.25">
      <c r="A6303" t="s">
        <v>2009</v>
      </c>
    </row>
    <row r="6304" spans="1:1" x14ac:dyDescent="0.25">
      <c r="A6304" t="s">
        <v>2010</v>
      </c>
    </row>
    <row r="6306" spans="1:1" x14ac:dyDescent="0.25">
      <c r="A6306" t="s">
        <v>2387</v>
      </c>
    </row>
    <row r="6307" spans="1:1" x14ac:dyDescent="0.25">
      <c r="A6307" t="s">
        <v>2654</v>
      </c>
    </row>
    <row r="6308" spans="1:1" x14ac:dyDescent="0.25">
      <c r="A6308" t="s">
        <v>2770</v>
      </c>
    </row>
    <row r="6309" spans="1:1" x14ac:dyDescent="0.25">
      <c r="A6309" t="s">
        <v>2782</v>
      </c>
    </row>
    <row r="6310" spans="1:1" x14ac:dyDescent="0.25">
      <c r="A6310" t="s">
        <v>3692</v>
      </c>
    </row>
    <row r="6311" spans="1:1" x14ac:dyDescent="0.25">
      <c r="A6311" t="s">
        <v>3693</v>
      </c>
    </row>
    <row r="6312" spans="1:1" x14ac:dyDescent="0.25">
      <c r="A6312" t="s">
        <v>3694</v>
      </c>
    </row>
    <row r="6313" spans="1:1" x14ac:dyDescent="0.25">
      <c r="A6313" t="s">
        <v>221</v>
      </c>
    </row>
    <row r="6314" spans="1:1" x14ac:dyDescent="0.25">
      <c r="A6314" t="s">
        <v>73</v>
      </c>
    </row>
    <row r="6315" spans="1:1" x14ac:dyDescent="0.25">
      <c r="A6315" t="s">
        <v>1834</v>
      </c>
    </row>
    <row r="6316" spans="1:1" x14ac:dyDescent="0.25">
      <c r="A6316" t="s">
        <v>222</v>
      </c>
    </row>
    <row r="6317" spans="1:1" x14ac:dyDescent="0.25">
      <c r="A6317" t="s">
        <v>249</v>
      </c>
    </row>
    <row r="6318" spans="1:1" x14ac:dyDescent="0.25">
      <c r="A6318" t="s">
        <v>235</v>
      </c>
    </row>
    <row r="6319" spans="1:1" x14ac:dyDescent="0.25">
      <c r="A6319" t="s">
        <v>1992</v>
      </c>
    </row>
    <row r="6320" spans="1:1" x14ac:dyDescent="0.25">
      <c r="A6320" t="s">
        <v>2014</v>
      </c>
    </row>
    <row r="6321" spans="1:1" x14ac:dyDescent="0.25">
      <c r="A6321" t="s">
        <v>2015</v>
      </c>
    </row>
    <row r="6322" spans="1:1" x14ac:dyDescent="0.25">
      <c r="A6322" t="s">
        <v>2016</v>
      </c>
    </row>
    <row r="6324" spans="1:1" x14ac:dyDescent="0.25">
      <c r="A6324" t="s">
        <v>2389</v>
      </c>
    </row>
    <row r="6325" spans="1:1" x14ac:dyDescent="0.25">
      <c r="A6325" t="s">
        <v>2655</v>
      </c>
    </row>
    <row r="6326" spans="1:1" x14ac:dyDescent="0.25">
      <c r="A6326" t="s">
        <v>2770</v>
      </c>
    </row>
    <row r="6327" spans="1:1" x14ac:dyDescent="0.25">
      <c r="A6327" t="s">
        <v>2782</v>
      </c>
    </row>
    <row r="6328" spans="1:1" x14ac:dyDescent="0.25">
      <c r="A6328" t="s">
        <v>3695</v>
      </c>
    </row>
    <row r="6329" spans="1:1" x14ac:dyDescent="0.25">
      <c r="A6329" t="s">
        <v>3696</v>
      </c>
    </row>
    <row r="6330" spans="1:1" x14ac:dyDescent="0.25">
      <c r="A6330" t="s">
        <v>3199</v>
      </c>
    </row>
    <row r="6331" spans="1:1" x14ac:dyDescent="0.25">
      <c r="A6331" t="s">
        <v>221</v>
      </c>
    </row>
    <row r="6332" spans="1:1" x14ac:dyDescent="0.25">
      <c r="A6332" t="s">
        <v>73</v>
      </c>
    </row>
    <row r="6333" spans="1:1" x14ac:dyDescent="0.25">
      <c r="A6333" t="s">
        <v>1834</v>
      </c>
    </row>
    <row r="6334" spans="1:1" x14ac:dyDescent="0.25">
      <c r="A6334" t="s">
        <v>243</v>
      </c>
    </row>
    <row r="6335" spans="1:1" x14ac:dyDescent="0.25">
      <c r="A6335" t="s">
        <v>167</v>
      </c>
    </row>
    <row r="6336" spans="1:1" x14ac:dyDescent="0.25">
      <c r="A6336" t="s">
        <v>2019</v>
      </c>
    </row>
    <row r="6337" spans="1:1" x14ac:dyDescent="0.25">
      <c r="A6337" t="s">
        <v>2020</v>
      </c>
    </row>
    <row r="6338" spans="1:1" x14ac:dyDescent="0.25">
      <c r="A6338" t="s">
        <v>2021</v>
      </c>
    </row>
    <row r="6339" spans="1:1" x14ac:dyDescent="0.25">
      <c r="A6339" t="s">
        <v>2022</v>
      </c>
    </row>
    <row r="6340" spans="1:1" x14ac:dyDescent="0.25">
      <c r="A6340" t="s">
        <v>2023</v>
      </c>
    </row>
    <row r="6342" spans="1:1" x14ac:dyDescent="0.25">
      <c r="A6342" t="s">
        <v>2403</v>
      </c>
    </row>
    <row r="6343" spans="1:1" x14ac:dyDescent="0.25">
      <c r="A6343" t="s">
        <v>2656</v>
      </c>
    </row>
    <row r="6344" spans="1:1" x14ac:dyDescent="0.25">
      <c r="A6344" t="s">
        <v>2675</v>
      </c>
    </row>
    <row r="6345" spans="1:1" x14ac:dyDescent="0.25">
      <c r="A6345" t="s">
        <v>2773</v>
      </c>
    </row>
    <row r="6346" spans="1:1" x14ac:dyDescent="0.25">
      <c r="A6346" t="s">
        <v>3697</v>
      </c>
    </row>
    <row r="6347" spans="1:1" x14ac:dyDescent="0.25">
      <c r="A6347" t="s">
        <v>3698</v>
      </c>
    </row>
    <row r="6348" spans="1:1" x14ac:dyDescent="0.25">
      <c r="A6348" t="s">
        <v>3033</v>
      </c>
    </row>
    <row r="6349" spans="1:1" x14ac:dyDescent="0.25">
      <c r="A6349" t="s">
        <v>55</v>
      </c>
    </row>
    <row r="6350" spans="1:1" x14ac:dyDescent="0.25">
      <c r="A6350" t="s">
        <v>56</v>
      </c>
    </row>
    <row r="6351" spans="1:1" x14ac:dyDescent="0.25">
      <c r="A6351" t="s">
        <v>2026</v>
      </c>
    </row>
    <row r="6352" spans="1:1" x14ac:dyDescent="0.25">
      <c r="A6352" t="s">
        <v>57</v>
      </c>
    </row>
    <row r="6353" spans="1:1" x14ac:dyDescent="0.25">
      <c r="A6353" t="s">
        <v>46</v>
      </c>
    </row>
    <row r="6354" spans="1:1" x14ac:dyDescent="0.25">
      <c r="A6354" t="s">
        <v>47</v>
      </c>
    </row>
    <row r="6355" spans="1:1" x14ac:dyDescent="0.25">
      <c r="A6355" t="s">
        <v>2786</v>
      </c>
    </row>
    <row r="6356" spans="1:1" x14ac:dyDescent="0.25">
      <c r="A6356" t="s">
        <v>2027</v>
      </c>
    </row>
    <row r="6357" spans="1:1" x14ac:dyDescent="0.25">
      <c r="A6357" t="s">
        <v>2028</v>
      </c>
    </row>
    <row r="6358" spans="1:1" x14ac:dyDescent="0.25">
      <c r="A6358" t="s">
        <v>2029</v>
      </c>
    </row>
    <row r="6360" spans="1:1" x14ac:dyDescent="0.25">
      <c r="A6360" t="s">
        <v>2811</v>
      </c>
    </row>
    <row r="6361" spans="1:1" x14ac:dyDescent="0.25">
      <c r="A6361" t="s">
        <v>2657</v>
      </c>
    </row>
    <row r="6362" spans="1:1" x14ac:dyDescent="0.25">
      <c r="A6362" t="s">
        <v>2724</v>
      </c>
    </row>
    <row r="6363" spans="1:1" x14ac:dyDescent="0.25">
      <c r="A6363" t="s">
        <v>2780</v>
      </c>
    </row>
    <row r="6364" spans="1:1" x14ac:dyDescent="0.25">
      <c r="A6364" t="s">
        <v>3699</v>
      </c>
    </row>
    <row r="6365" spans="1:1" x14ac:dyDescent="0.25">
      <c r="A6365" t="s">
        <v>3700</v>
      </c>
    </row>
    <row r="6366" spans="1:1" x14ac:dyDescent="0.25">
      <c r="A6366" t="s">
        <v>3283</v>
      </c>
    </row>
    <row r="6367" spans="1:1" x14ac:dyDescent="0.25">
      <c r="A6367" t="s">
        <v>76</v>
      </c>
    </row>
    <row r="6368" spans="1:1" x14ac:dyDescent="0.25">
      <c r="A6368" t="s">
        <v>339</v>
      </c>
    </row>
    <row r="6369" spans="1:1" x14ac:dyDescent="0.25">
      <c r="A6369" t="s">
        <v>2026</v>
      </c>
    </row>
    <row r="6370" spans="1:1" x14ac:dyDescent="0.25">
      <c r="A6370" t="s">
        <v>384</v>
      </c>
    </row>
    <row r="6371" spans="1:1" x14ac:dyDescent="0.25">
      <c r="A6371" t="s">
        <v>167</v>
      </c>
    </row>
    <row r="6372" spans="1:1" x14ac:dyDescent="0.25">
      <c r="A6372" t="s">
        <v>47</v>
      </c>
    </row>
    <row r="6373" spans="1:1" x14ac:dyDescent="0.25">
      <c r="A6373" t="s">
        <v>2032</v>
      </c>
    </row>
    <row r="6374" spans="1:1" x14ac:dyDescent="0.25">
      <c r="A6374" t="s">
        <v>2033</v>
      </c>
    </row>
    <row r="6375" spans="1:1" x14ac:dyDescent="0.25">
      <c r="A6375" t="s">
        <v>2034</v>
      </c>
    </row>
    <row r="6376" spans="1:1" x14ac:dyDescent="0.25">
      <c r="A6376" t="s">
        <v>69</v>
      </c>
    </row>
    <row r="6378" spans="1:1" x14ac:dyDescent="0.25">
      <c r="A6378" t="s">
        <v>2811</v>
      </c>
    </row>
    <row r="6379" spans="1:1" x14ac:dyDescent="0.25">
      <c r="A6379" t="s">
        <v>2658</v>
      </c>
    </row>
    <row r="6380" spans="1:1" x14ac:dyDescent="0.25">
      <c r="A6380" t="s">
        <v>2724</v>
      </c>
    </row>
    <row r="6381" spans="1:1" x14ac:dyDescent="0.25">
      <c r="A6381" t="s">
        <v>2780</v>
      </c>
    </row>
    <row r="6382" spans="1:1" x14ac:dyDescent="0.25">
      <c r="A6382" t="s">
        <v>3701</v>
      </c>
    </row>
    <row r="6383" spans="1:1" x14ac:dyDescent="0.25">
      <c r="A6383" t="s">
        <v>3702</v>
      </c>
    </row>
    <row r="6384" spans="1:1" x14ac:dyDescent="0.25">
      <c r="A6384" t="s">
        <v>3703</v>
      </c>
    </row>
    <row r="6385" spans="1:1" x14ac:dyDescent="0.25">
      <c r="A6385" t="s">
        <v>221</v>
      </c>
    </row>
    <row r="6386" spans="1:1" x14ac:dyDescent="0.25">
      <c r="A6386" t="s">
        <v>73</v>
      </c>
    </row>
    <row r="6387" spans="1:1" x14ac:dyDescent="0.25">
      <c r="A6387" t="s">
        <v>2026</v>
      </c>
    </row>
    <row r="6388" spans="1:1" x14ac:dyDescent="0.25">
      <c r="A6388" t="s">
        <v>243</v>
      </c>
    </row>
    <row r="6389" spans="1:1" x14ac:dyDescent="0.25">
      <c r="A6389" t="s">
        <v>167</v>
      </c>
    </row>
    <row r="6390" spans="1:1" x14ac:dyDescent="0.25">
      <c r="A6390" t="s">
        <v>47</v>
      </c>
    </row>
    <row r="6391" spans="1:1" x14ac:dyDescent="0.25">
      <c r="A6391" t="s">
        <v>1090</v>
      </c>
    </row>
    <row r="6392" spans="1:1" x14ac:dyDescent="0.25">
      <c r="A6392" t="s">
        <v>2038</v>
      </c>
    </row>
    <row r="6393" spans="1:1" x14ac:dyDescent="0.25">
      <c r="A6393" t="s">
        <v>2039</v>
      </c>
    </row>
    <row r="6394" spans="1:1" x14ac:dyDescent="0.25">
      <c r="A6394" t="s">
        <v>2040</v>
      </c>
    </row>
    <row r="6396" spans="1:1" x14ac:dyDescent="0.25">
      <c r="A6396" t="s">
        <v>2404</v>
      </c>
    </row>
    <row r="6397" spans="1:1" x14ac:dyDescent="0.25">
      <c r="A6397" t="s">
        <v>2659</v>
      </c>
    </row>
    <row r="6398" spans="1:1" x14ac:dyDescent="0.25">
      <c r="A6398" t="s">
        <v>2729</v>
      </c>
    </row>
    <row r="6399" spans="1:1" x14ac:dyDescent="0.25">
      <c r="A6399" t="s">
        <v>2777</v>
      </c>
    </row>
    <row r="6400" spans="1:1" x14ac:dyDescent="0.25">
      <c r="A6400" t="s">
        <v>3704</v>
      </c>
    </row>
    <row r="6401" spans="1:1" x14ac:dyDescent="0.25">
      <c r="A6401" t="s">
        <v>3705</v>
      </c>
    </row>
    <row r="6402" spans="1:1" x14ac:dyDescent="0.25">
      <c r="A6402" t="s">
        <v>3531</v>
      </c>
    </row>
    <row r="6403" spans="1:1" x14ac:dyDescent="0.25">
      <c r="A6403" t="s">
        <v>112</v>
      </c>
    </row>
    <row r="6404" spans="1:1" x14ac:dyDescent="0.25">
      <c r="A6404" t="s">
        <v>120</v>
      </c>
    </row>
    <row r="6405" spans="1:1" x14ac:dyDescent="0.25">
      <c r="A6405" t="s">
        <v>2026</v>
      </c>
    </row>
    <row r="6406" spans="1:1" x14ac:dyDescent="0.25">
      <c r="A6406" t="s">
        <v>66</v>
      </c>
    </row>
    <row r="6407" spans="1:1" x14ac:dyDescent="0.25">
      <c r="A6407" t="s">
        <v>77</v>
      </c>
    </row>
    <row r="6408" spans="1:1" x14ac:dyDescent="0.25">
      <c r="A6408" t="s">
        <v>47</v>
      </c>
    </row>
    <row r="6409" spans="1:1" x14ac:dyDescent="0.25">
      <c r="A6409" t="s">
        <v>3706</v>
      </c>
    </row>
    <row r="6410" spans="1:1" x14ac:dyDescent="0.25">
      <c r="A6410" t="s">
        <v>2044</v>
      </c>
    </row>
    <row r="6411" spans="1:1" x14ac:dyDescent="0.25">
      <c r="A6411" t="s">
        <v>2045</v>
      </c>
    </row>
    <row r="6412" spans="1:1" x14ac:dyDescent="0.25">
      <c r="A6412" t="s">
        <v>2046</v>
      </c>
    </row>
    <row r="6414" spans="1:1" x14ac:dyDescent="0.25">
      <c r="A6414" t="s">
        <v>2811</v>
      </c>
    </row>
    <row r="6415" spans="1:1" x14ac:dyDescent="0.25">
      <c r="A6415" t="s">
        <v>2660</v>
      </c>
    </row>
    <row r="6416" spans="1:1" x14ac:dyDescent="0.25">
      <c r="A6416" t="s">
        <v>2733</v>
      </c>
    </row>
    <row r="6417" spans="1:1" x14ac:dyDescent="0.25">
      <c r="A6417" t="s">
        <v>2782</v>
      </c>
    </row>
    <row r="6418" spans="1:1" x14ac:dyDescent="0.25">
      <c r="A6418" t="s">
        <v>3707</v>
      </c>
    </row>
    <row r="6419" spans="1:1" x14ac:dyDescent="0.25">
      <c r="A6419" t="s">
        <v>3708</v>
      </c>
    </row>
    <row r="6420" spans="1:1" x14ac:dyDescent="0.25">
      <c r="A6420" t="s">
        <v>2893</v>
      </c>
    </row>
    <row r="6421" spans="1:1" x14ac:dyDescent="0.25">
      <c r="A6421" t="s">
        <v>55</v>
      </c>
    </row>
    <row r="6422" spans="1:1" x14ac:dyDescent="0.25">
      <c r="A6422" t="s">
        <v>56</v>
      </c>
    </row>
    <row r="6423" spans="1:1" x14ac:dyDescent="0.25">
      <c r="A6423" t="s">
        <v>2026</v>
      </c>
    </row>
    <row r="6424" spans="1:1" x14ac:dyDescent="0.25">
      <c r="A6424" t="s">
        <v>57</v>
      </c>
    </row>
    <row r="6425" spans="1:1" x14ac:dyDescent="0.25">
      <c r="A6425" t="s">
        <v>77</v>
      </c>
    </row>
    <row r="6426" spans="1:1" x14ac:dyDescent="0.25">
      <c r="A6426" t="s">
        <v>47</v>
      </c>
    </row>
    <row r="6427" spans="1:1" x14ac:dyDescent="0.25">
      <c r="A6427" t="s">
        <v>3709</v>
      </c>
    </row>
    <row r="6428" spans="1:1" x14ac:dyDescent="0.25">
      <c r="A6428" t="s">
        <v>2050</v>
      </c>
    </row>
    <row r="6429" spans="1:1" x14ac:dyDescent="0.25">
      <c r="A6429" t="s">
        <v>2051</v>
      </c>
    </row>
    <row r="6430" spans="1:1" x14ac:dyDescent="0.25">
      <c r="A6430" t="s">
        <v>2052</v>
      </c>
    </row>
    <row r="6432" spans="1:1" x14ac:dyDescent="0.25">
      <c r="A6432" t="s">
        <v>2405</v>
      </c>
    </row>
    <row r="6433" spans="1:1" x14ac:dyDescent="0.25">
      <c r="A6433" t="s">
        <v>2653</v>
      </c>
    </row>
    <row r="6434" spans="1:1" x14ac:dyDescent="0.25">
      <c r="A6434" t="s">
        <v>2754</v>
      </c>
    </row>
    <row r="6435" spans="1:1" x14ac:dyDescent="0.25">
      <c r="A6435" t="s">
        <v>2776</v>
      </c>
    </row>
    <row r="6436" spans="1:1" x14ac:dyDescent="0.25">
      <c r="A6436" t="s">
        <v>3710</v>
      </c>
    </row>
    <row r="6437" spans="1:1" x14ac:dyDescent="0.25">
      <c r="A6437" t="s">
        <v>3711</v>
      </c>
    </row>
    <row r="6438" spans="1:1" x14ac:dyDescent="0.25">
      <c r="A6438" t="s">
        <v>3712</v>
      </c>
    </row>
    <row r="6439" spans="1:1" x14ac:dyDescent="0.25">
      <c r="A6439" t="s">
        <v>55</v>
      </c>
    </row>
    <row r="6440" spans="1:1" x14ac:dyDescent="0.25">
      <c r="A6440" t="s">
        <v>56</v>
      </c>
    </row>
    <row r="6441" spans="1:1" x14ac:dyDescent="0.25">
      <c r="A6441" t="s">
        <v>2026</v>
      </c>
    </row>
    <row r="6442" spans="1:1" x14ac:dyDescent="0.25">
      <c r="A6442" t="s">
        <v>222</v>
      </c>
    </row>
    <row r="6443" spans="1:1" x14ac:dyDescent="0.25">
      <c r="A6443" t="s">
        <v>113</v>
      </c>
    </row>
    <row r="6444" spans="1:1" x14ac:dyDescent="0.25">
      <c r="A6444" t="s">
        <v>47</v>
      </c>
    </row>
    <row r="6445" spans="1:1" x14ac:dyDescent="0.25">
      <c r="A6445" t="s">
        <v>3713</v>
      </c>
    </row>
    <row r="6446" spans="1:1" x14ac:dyDescent="0.25">
      <c r="A6446" t="s">
        <v>2057</v>
      </c>
    </row>
    <row r="6447" spans="1:1" x14ac:dyDescent="0.25">
      <c r="A6447" t="s">
        <v>2058</v>
      </c>
    </row>
    <row r="6448" spans="1:1" x14ac:dyDescent="0.25">
      <c r="A6448" t="s">
        <v>2059</v>
      </c>
    </row>
    <row r="6450" spans="1:1" x14ac:dyDescent="0.25">
      <c r="A6450" t="s">
        <v>2811</v>
      </c>
    </row>
    <row r="6451" spans="1:1" x14ac:dyDescent="0.25">
      <c r="A6451" t="s">
        <v>2661</v>
      </c>
    </row>
    <row r="6452" spans="1:1" x14ac:dyDescent="0.25">
      <c r="A6452" t="s">
        <v>2756</v>
      </c>
    </row>
    <row r="6453" spans="1:1" x14ac:dyDescent="0.25">
      <c r="A6453" t="s">
        <v>2774</v>
      </c>
    </row>
    <row r="6454" spans="1:1" x14ac:dyDescent="0.25">
      <c r="A6454" t="s">
        <v>3714</v>
      </c>
    </row>
    <row r="6455" spans="1:1" x14ac:dyDescent="0.25">
      <c r="A6455" t="s">
        <v>3715</v>
      </c>
    </row>
    <row r="6456" spans="1:1" x14ac:dyDescent="0.25">
      <c r="A6456" t="s">
        <v>2911</v>
      </c>
    </row>
    <row r="6457" spans="1:1" x14ac:dyDescent="0.25">
      <c r="A6457" t="s">
        <v>64</v>
      </c>
    </row>
    <row r="6458" spans="1:1" x14ac:dyDescent="0.25">
      <c r="A6458" t="s">
        <v>65</v>
      </c>
    </row>
    <row r="6459" spans="1:1" x14ac:dyDescent="0.25">
      <c r="A6459" t="s">
        <v>2026</v>
      </c>
    </row>
    <row r="6460" spans="1:1" x14ac:dyDescent="0.25">
      <c r="A6460" t="s">
        <v>243</v>
      </c>
    </row>
    <row r="6461" spans="1:1" x14ac:dyDescent="0.25">
      <c r="A6461" t="s">
        <v>167</v>
      </c>
    </row>
    <row r="6462" spans="1:1" x14ac:dyDescent="0.25">
      <c r="A6462" t="s">
        <v>47</v>
      </c>
    </row>
    <row r="6463" spans="1:1" x14ac:dyDescent="0.25">
      <c r="A6463" t="s">
        <v>2062</v>
      </c>
    </row>
    <row r="6464" spans="1:1" x14ac:dyDescent="0.25">
      <c r="A6464" t="s">
        <v>2063</v>
      </c>
    </row>
    <row r="6465" spans="1:1" x14ac:dyDescent="0.25">
      <c r="A6465" t="s">
        <v>2064</v>
      </c>
    </row>
    <row r="6466" spans="1:1" x14ac:dyDescent="0.25">
      <c r="A6466" t="s">
        <v>2065</v>
      </c>
    </row>
    <row r="6468" spans="1:1" x14ac:dyDescent="0.25">
      <c r="A6468" t="s">
        <v>2811</v>
      </c>
    </row>
    <row r="6469" spans="1:1" x14ac:dyDescent="0.25">
      <c r="A6469" t="s">
        <v>2662</v>
      </c>
    </row>
    <row r="6470" spans="1:1" x14ac:dyDescent="0.25">
      <c r="A6470" t="s">
        <v>2680</v>
      </c>
    </row>
    <row r="6471" spans="1:1" x14ac:dyDescent="0.25">
      <c r="A6471" t="s">
        <v>2774</v>
      </c>
    </row>
    <row r="6472" spans="1:1" x14ac:dyDescent="0.25">
      <c r="A6472" t="s">
        <v>3716</v>
      </c>
    </row>
    <row r="6473" spans="1:1" x14ac:dyDescent="0.25">
      <c r="A6473" t="s">
        <v>3717</v>
      </c>
    </row>
    <row r="6474" spans="1:1" x14ac:dyDescent="0.25">
      <c r="A6474" t="s">
        <v>3718</v>
      </c>
    </row>
    <row r="6475" spans="1:1" x14ac:dyDescent="0.25">
      <c r="A6475" t="s">
        <v>221</v>
      </c>
    </row>
    <row r="6476" spans="1:1" x14ac:dyDescent="0.25">
      <c r="A6476" t="s">
        <v>56</v>
      </c>
    </row>
    <row r="6477" spans="1:1" x14ac:dyDescent="0.25">
      <c r="A6477" t="s">
        <v>2069</v>
      </c>
    </row>
    <row r="6478" spans="1:1" x14ac:dyDescent="0.25">
      <c r="A6478" t="s">
        <v>57</v>
      </c>
    </row>
    <row r="6479" spans="1:1" x14ac:dyDescent="0.25">
      <c r="A6479" t="s">
        <v>249</v>
      </c>
    </row>
    <row r="6480" spans="1:1" x14ac:dyDescent="0.25">
      <c r="A6480" t="s">
        <v>47</v>
      </c>
    </row>
    <row r="6481" spans="1:1" x14ac:dyDescent="0.25">
      <c r="A6481" t="s">
        <v>2850</v>
      </c>
    </row>
    <row r="6482" spans="1:1" x14ac:dyDescent="0.25">
      <c r="A6482" t="s">
        <v>2070</v>
      </c>
    </row>
    <row r="6483" spans="1:1" x14ac:dyDescent="0.25">
      <c r="A6483" t="s">
        <v>2071</v>
      </c>
    </row>
    <row r="6484" spans="1:1" x14ac:dyDescent="0.25">
      <c r="A6484" t="s">
        <v>2072</v>
      </c>
    </row>
    <row r="6486" spans="1:1" x14ac:dyDescent="0.25">
      <c r="A6486" t="s">
        <v>2387</v>
      </c>
    </row>
    <row r="6487" spans="1:1" x14ac:dyDescent="0.25">
      <c r="A6487" t="s">
        <v>2479</v>
      </c>
    </row>
    <row r="6488" spans="1:1" x14ac:dyDescent="0.25">
      <c r="A6488" t="s">
        <v>2701</v>
      </c>
    </row>
    <row r="6489" spans="1:1" x14ac:dyDescent="0.25">
      <c r="A6489" t="s">
        <v>2776</v>
      </c>
    </row>
    <row r="6490" spans="1:1" x14ac:dyDescent="0.25">
      <c r="A6490" t="s">
        <v>3719</v>
      </c>
    </row>
    <row r="6491" spans="1:1" x14ac:dyDescent="0.25">
      <c r="A6491" t="s">
        <v>3720</v>
      </c>
    </row>
    <row r="6492" spans="1:1" x14ac:dyDescent="0.25">
      <c r="A6492" t="s">
        <v>3346</v>
      </c>
    </row>
    <row r="6493" spans="1:1" x14ac:dyDescent="0.25">
      <c r="A6493" t="s">
        <v>55</v>
      </c>
    </row>
    <row r="6494" spans="1:1" x14ac:dyDescent="0.25">
      <c r="A6494" t="s">
        <v>56</v>
      </c>
    </row>
    <row r="6495" spans="1:1" x14ac:dyDescent="0.25">
      <c r="A6495" t="s">
        <v>2069</v>
      </c>
    </row>
    <row r="6496" spans="1:1" x14ac:dyDescent="0.25">
      <c r="A6496" t="s">
        <v>66</v>
      </c>
    </row>
    <row r="6497" spans="1:1" x14ac:dyDescent="0.25">
      <c r="A6497" t="s">
        <v>46</v>
      </c>
    </row>
    <row r="6498" spans="1:1" x14ac:dyDescent="0.25">
      <c r="A6498" t="s">
        <v>47</v>
      </c>
    </row>
    <row r="6499" spans="1:1" x14ac:dyDescent="0.25">
      <c r="A6499" t="s">
        <v>3072</v>
      </c>
    </row>
    <row r="6500" spans="1:1" x14ac:dyDescent="0.25">
      <c r="A6500" t="s">
        <v>2075</v>
      </c>
    </row>
    <row r="6501" spans="1:1" x14ac:dyDescent="0.25">
      <c r="A6501" t="s">
        <v>2076</v>
      </c>
    </row>
    <row r="6502" spans="1:1" x14ac:dyDescent="0.25">
      <c r="A6502" t="s">
        <v>69</v>
      </c>
    </row>
    <row r="6504" spans="1:1" x14ac:dyDescent="0.25">
      <c r="A6504" t="s">
        <v>2811</v>
      </c>
    </row>
    <row r="6505" spans="1:1" x14ac:dyDescent="0.25">
      <c r="A6505" t="s">
        <v>2488</v>
      </c>
    </row>
    <row r="6506" spans="1:1" x14ac:dyDescent="0.25">
      <c r="A6506" t="s">
        <v>2702</v>
      </c>
    </row>
    <row r="6507" spans="1:1" x14ac:dyDescent="0.25">
      <c r="A6507" t="s">
        <v>2776</v>
      </c>
    </row>
    <row r="6508" spans="1:1" x14ac:dyDescent="0.25">
      <c r="A6508" t="s">
        <v>3721</v>
      </c>
    </row>
    <row r="6509" spans="1:1" x14ac:dyDescent="0.25">
      <c r="A6509" t="s">
        <v>3722</v>
      </c>
    </row>
    <row r="6510" spans="1:1" x14ac:dyDescent="0.25">
      <c r="A6510" t="s">
        <v>3110</v>
      </c>
    </row>
    <row r="6511" spans="1:1" x14ac:dyDescent="0.25">
      <c r="A6511" t="s">
        <v>84</v>
      </c>
    </row>
    <row r="6512" spans="1:1" x14ac:dyDescent="0.25">
      <c r="A6512" t="s">
        <v>85</v>
      </c>
    </row>
    <row r="6513" spans="1:1" x14ac:dyDescent="0.25">
      <c r="A6513" t="s">
        <v>2069</v>
      </c>
    </row>
    <row r="6514" spans="1:1" x14ac:dyDescent="0.25">
      <c r="A6514" t="s">
        <v>243</v>
      </c>
    </row>
    <row r="6515" spans="1:1" x14ac:dyDescent="0.25">
      <c r="A6515" t="s">
        <v>167</v>
      </c>
    </row>
    <row r="6516" spans="1:1" x14ac:dyDescent="0.25">
      <c r="A6516" t="s">
        <v>47</v>
      </c>
    </row>
    <row r="6517" spans="1:1" x14ac:dyDescent="0.25">
      <c r="A6517" t="s">
        <v>735</v>
      </c>
    </row>
    <row r="6518" spans="1:1" x14ac:dyDescent="0.25">
      <c r="A6518" t="s">
        <v>2079</v>
      </c>
    </row>
    <row r="6519" spans="1:1" x14ac:dyDescent="0.25">
      <c r="A6519" t="s">
        <v>2080</v>
      </c>
    </row>
    <row r="6520" spans="1:1" x14ac:dyDescent="0.25">
      <c r="A6520" t="s">
        <v>2081</v>
      </c>
    </row>
    <row r="6522" spans="1:1" x14ac:dyDescent="0.25">
      <c r="A6522" t="s">
        <v>2811</v>
      </c>
    </row>
    <row r="6523" spans="1:1" x14ac:dyDescent="0.25">
      <c r="A6523" t="s">
        <v>2495</v>
      </c>
    </row>
    <row r="6524" spans="1:1" x14ac:dyDescent="0.25">
      <c r="A6524" t="s">
        <v>2703</v>
      </c>
    </row>
    <row r="6525" spans="1:1" x14ac:dyDescent="0.25">
      <c r="A6525" t="s">
        <v>2776</v>
      </c>
    </row>
    <row r="6526" spans="1:1" x14ac:dyDescent="0.25">
      <c r="A6526" t="s">
        <v>3723</v>
      </c>
    </row>
    <row r="6527" spans="1:1" x14ac:dyDescent="0.25">
      <c r="A6527" t="s">
        <v>3724</v>
      </c>
    </row>
    <row r="6528" spans="1:1" x14ac:dyDescent="0.25">
      <c r="A6528" t="s">
        <v>2817</v>
      </c>
    </row>
    <row r="6529" spans="1:1" x14ac:dyDescent="0.25">
      <c r="A6529" t="s">
        <v>221</v>
      </c>
    </row>
    <row r="6530" spans="1:1" x14ac:dyDescent="0.25">
      <c r="A6530" t="s">
        <v>85</v>
      </c>
    </row>
    <row r="6531" spans="1:1" x14ac:dyDescent="0.25">
      <c r="A6531" t="s">
        <v>2069</v>
      </c>
    </row>
    <row r="6532" spans="1:1" x14ac:dyDescent="0.25">
      <c r="A6532" t="s">
        <v>66</v>
      </c>
    </row>
    <row r="6533" spans="1:1" x14ac:dyDescent="0.25">
      <c r="A6533" t="s">
        <v>46</v>
      </c>
    </row>
    <row r="6534" spans="1:1" x14ac:dyDescent="0.25">
      <c r="A6534" t="s">
        <v>47</v>
      </c>
    </row>
    <row r="6535" spans="1:1" x14ac:dyDescent="0.25">
      <c r="A6535" t="s">
        <v>2704</v>
      </c>
    </row>
    <row r="6536" spans="1:1" x14ac:dyDescent="0.25">
      <c r="A6536" t="s">
        <v>2084</v>
      </c>
    </row>
    <row r="6537" spans="1:1" x14ac:dyDescent="0.25">
      <c r="A6537" t="s">
        <v>2085</v>
      </c>
    </row>
    <row r="6538" spans="1:1" x14ac:dyDescent="0.25">
      <c r="A6538" t="s">
        <v>2086</v>
      </c>
    </row>
    <row r="6540" spans="1:1" x14ac:dyDescent="0.25">
      <c r="A6540" t="s">
        <v>2811</v>
      </c>
    </row>
    <row r="6541" spans="1:1" x14ac:dyDescent="0.25">
      <c r="A6541" t="s">
        <v>2663</v>
      </c>
    </row>
    <row r="6542" spans="1:1" x14ac:dyDescent="0.25">
      <c r="A6542" t="s">
        <v>2771</v>
      </c>
    </row>
    <row r="6543" spans="1:1" x14ac:dyDescent="0.25">
      <c r="A6543" t="s">
        <v>2777</v>
      </c>
    </row>
    <row r="6544" spans="1:1" x14ac:dyDescent="0.25">
      <c r="A6544" t="s">
        <v>3725</v>
      </c>
    </row>
    <row r="6545" spans="1:1" x14ac:dyDescent="0.25">
      <c r="A6545" t="s">
        <v>3726</v>
      </c>
    </row>
    <row r="6546" spans="1:1" x14ac:dyDescent="0.25">
      <c r="A6546" t="s">
        <v>2943</v>
      </c>
    </row>
    <row r="6547" spans="1:1" x14ac:dyDescent="0.25">
      <c r="A6547" t="s">
        <v>112</v>
      </c>
    </row>
    <row r="6548" spans="1:1" x14ac:dyDescent="0.25">
      <c r="A6548" t="s">
        <v>73</v>
      </c>
    </row>
    <row r="6549" spans="1:1" x14ac:dyDescent="0.25">
      <c r="A6549" t="s">
        <v>2069</v>
      </c>
    </row>
    <row r="6550" spans="1:1" x14ac:dyDescent="0.25">
      <c r="A6550" t="s">
        <v>66</v>
      </c>
    </row>
    <row r="6551" spans="1:1" x14ac:dyDescent="0.25">
      <c r="A6551" t="s">
        <v>113</v>
      </c>
    </row>
    <row r="6552" spans="1:1" x14ac:dyDescent="0.25">
      <c r="A6552" t="s">
        <v>47</v>
      </c>
    </row>
    <row r="6553" spans="1:1" x14ac:dyDescent="0.25">
      <c r="A6553" t="s">
        <v>2772</v>
      </c>
    </row>
    <row r="6554" spans="1:1" x14ac:dyDescent="0.25">
      <c r="A6554" t="s">
        <v>2090</v>
      </c>
    </row>
    <row r="6555" spans="1:1" x14ac:dyDescent="0.25">
      <c r="A6555" t="s">
        <v>2091</v>
      </c>
    </row>
    <row r="6556" spans="1:1" x14ac:dyDescent="0.25">
      <c r="A6556" t="s">
        <v>69</v>
      </c>
    </row>
    <row r="6558" spans="1:1" x14ac:dyDescent="0.25">
      <c r="A6558" t="s">
        <v>2811</v>
      </c>
    </row>
    <row r="6559" spans="1:1" x14ac:dyDescent="0.25">
      <c r="A6559" t="s">
        <v>2664</v>
      </c>
    </row>
    <row r="6560" spans="1:1" x14ac:dyDescent="0.25">
      <c r="A6560" t="s">
        <v>2751</v>
      </c>
    </row>
    <row r="6561" spans="1:1" x14ac:dyDescent="0.25">
      <c r="A6561" t="s">
        <v>2782</v>
      </c>
    </row>
    <row r="6562" spans="1:1" x14ac:dyDescent="0.25">
      <c r="A6562" t="s">
        <v>3727</v>
      </c>
    </row>
    <row r="6563" spans="1:1" x14ac:dyDescent="0.25">
      <c r="A6563" t="s">
        <v>3728</v>
      </c>
    </row>
    <row r="6564" spans="1:1" x14ac:dyDescent="0.25">
      <c r="A6564" t="s">
        <v>3729</v>
      </c>
    </row>
    <row r="6565" spans="1:1" x14ac:dyDescent="0.25">
      <c r="A6565" t="s">
        <v>42</v>
      </c>
    </row>
    <row r="6566" spans="1:1" x14ac:dyDescent="0.25">
      <c r="A6566" t="s">
        <v>73</v>
      </c>
    </row>
    <row r="6567" spans="1:1" x14ac:dyDescent="0.25">
      <c r="A6567" t="s">
        <v>2069</v>
      </c>
    </row>
    <row r="6568" spans="1:1" x14ac:dyDescent="0.25">
      <c r="A6568" t="s">
        <v>243</v>
      </c>
    </row>
    <row r="6569" spans="1:1" x14ac:dyDescent="0.25">
      <c r="A6569" t="s">
        <v>167</v>
      </c>
    </row>
    <row r="6570" spans="1:1" x14ac:dyDescent="0.25">
      <c r="A6570" t="s">
        <v>47</v>
      </c>
    </row>
    <row r="6571" spans="1:1" x14ac:dyDescent="0.25">
      <c r="A6571" t="s">
        <v>3730</v>
      </c>
    </row>
    <row r="6572" spans="1:1" x14ac:dyDescent="0.25">
      <c r="A6572" t="s">
        <v>2096</v>
      </c>
    </row>
    <row r="6573" spans="1:1" x14ac:dyDescent="0.25">
      <c r="A6573" t="s">
        <v>2097</v>
      </c>
    </row>
    <row r="6574" spans="1:1" x14ac:dyDescent="0.25">
      <c r="A6574" t="s">
        <v>69</v>
      </c>
    </row>
    <row r="6576" spans="1:1" x14ac:dyDescent="0.25">
      <c r="A6576" t="s">
        <v>2811</v>
      </c>
    </row>
    <row r="6577" spans="1:1" x14ac:dyDescent="0.25">
      <c r="A6577" t="s">
        <v>2665</v>
      </c>
    </row>
    <row r="6578" spans="1:1" x14ac:dyDescent="0.25">
      <c r="A6578" t="s">
        <v>2751</v>
      </c>
    </row>
    <row r="6579" spans="1:1" x14ac:dyDescent="0.25">
      <c r="A6579" t="s">
        <v>2782</v>
      </c>
    </row>
    <row r="6580" spans="1:1" x14ac:dyDescent="0.25">
      <c r="A6580" t="s">
        <v>3731</v>
      </c>
    </row>
    <row r="6581" spans="1:1" x14ac:dyDescent="0.25">
      <c r="A6581" t="s">
        <v>3732</v>
      </c>
    </row>
    <row r="6582" spans="1:1" x14ac:dyDescent="0.25">
      <c r="A6582" t="s">
        <v>3110</v>
      </c>
    </row>
    <row r="6583" spans="1:1" x14ac:dyDescent="0.25">
      <c r="A6583" t="s">
        <v>55</v>
      </c>
    </row>
    <row r="6584" spans="1:1" x14ac:dyDescent="0.25">
      <c r="A6584" t="s">
        <v>73</v>
      </c>
    </row>
    <row r="6585" spans="1:1" x14ac:dyDescent="0.25">
      <c r="A6585" t="s">
        <v>2069</v>
      </c>
    </row>
    <row r="6586" spans="1:1" x14ac:dyDescent="0.25">
      <c r="A6586" t="s">
        <v>243</v>
      </c>
    </row>
    <row r="6587" spans="1:1" x14ac:dyDescent="0.25">
      <c r="A6587" t="s">
        <v>167</v>
      </c>
    </row>
    <row r="6588" spans="1:1" x14ac:dyDescent="0.25">
      <c r="A6588" t="s">
        <v>47</v>
      </c>
    </row>
    <row r="6589" spans="1:1" x14ac:dyDescent="0.25">
      <c r="A6589" t="s">
        <v>3465</v>
      </c>
    </row>
    <row r="6590" spans="1:1" x14ac:dyDescent="0.25">
      <c r="A6590" t="s">
        <v>2100</v>
      </c>
    </row>
    <row r="6591" spans="1:1" x14ac:dyDescent="0.25">
      <c r="A6591" t="s">
        <v>2101</v>
      </c>
    </row>
    <row r="6592" spans="1:1" x14ac:dyDescent="0.25">
      <c r="A6592" t="s">
        <v>2102</v>
      </c>
    </row>
    <row r="6594" spans="1:1" x14ac:dyDescent="0.25">
      <c r="A6594" t="s">
        <v>2811</v>
      </c>
    </row>
    <row r="6595" spans="1:1" x14ac:dyDescent="0.25">
      <c r="A6595" t="s">
        <v>2609</v>
      </c>
    </row>
    <row r="6596" spans="1:1" x14ac:dyDescent="0.25">
      <c r="A6596" t="s">
        <v>2756</v>
      </c>
    </row>
    <row r="6597" spans="1:1" x14ac:dyDescent="0.25">
      <c r="A6597" t="s">
        <v>2774</v>
      </c>
    </row>
    <row r="6598" spans="1:1" x14ac:dyDescent="0.25">
      <c r="A6598" t="s">
        <v>3733</v>
      </c>
    </row>
    <row r="6599" spans="1:1" x14ac:dyDescent="0.25">
      <c r="A6599" t="s">
        <v>3734</v>
      </c>
    </row>
    <row r="6600" spans="1:1" x14ac:dyDescent="0.25">
      <c r="A6600" t="s">
        <v>2961</v>
      </c>
    </row>
    <row r="6601" spans="1:1" x14ac:dyDescent="0.25">
      <c r="A6601" t="s">
        <v>216</v>
      </c>
    </row>
    <row r="6602" spans="1:1" x14ac:dyDescent="0.25">
      <c r="A6602" t="s">
        <v>217</v>
      </c>
    </row>
    <row r="6603" spans="1:1" x14ac:dyDescent="0.25">
      <c r="A6603" t="s">
        <v>2069</v>
      </c>
    </row>
    <row r="6604" spans="1:1" x14ac:dyDescent="0.25">
      <c r="A6604" t="s">
        <v>243</v>
      </c>
    </row>
    <row r="6605" spans="1:1" x14ac:dyDescent="0.25">
      <c r="A6605" t="s">
        <v>167</v>
      </c>
    </row>
    <row r="6606" spans="1:1" x14ac:dyDescent="0.25">
      <c r="A6606" t="s">
        <v>47</v>
      </c>
    </row>
    <row r="6607" spans="1:1" x14ac:dyDescent="0.25">
      <c r="A6607" t="s">
        <v>2105</v>
      </c>
    </row>
    <row r="6608" spans="1:1" x14ac:dyDescent="0.25">
      <c r="A6608" t="s">
        <v>2106</v>
      </c>
    </row>
    <row r="6609" spans="1:1" x14ac:dyDescent="0.25">
      <c r="A6609" t="s">
        <v>2107</v>
      </c>
    </row>
    <row r="6610" spans="1:1" x14ac:dyDescent="0.25">
      <c r="A6610" t="s">
        <v>2108</v>
      </c>
    </row>
    <row r="6612" spans="1:1" x14ac:dyDescent="0.25">
      <c r="A6612" t="s">
        <v>2811</v>
      </c>
    </row>
    <row r="6613" spans="1:1" x14ac:dyDescent="0.25">
      <c r="A6613" t="s">
        <v>2608</v>
      </c>
    </row>
    <row r="6614" spans="1:1" x14ac:dyDescent="0.25">
      <c r="A6614" t="s">
        <v>2756</v>
      </c>
    </row>
    <row r="6615" spans="1:1" x14ac:dyDescent="0.25">
      <c r="A6615" t="s">
        <v>2774</v>
      </c>
    </row>
    <row r="6616" spans="1:1" x14ac:dyDescent="0.25">
      <c r="A6616" t="s">
        <v>3735</v>
      </c>
    </row>
    <row r="6617" spans="1:1" x14ac:dyDescent="0.25">
      <c r="A6617" t="s">
        <v>3736</v>
      </c>
    </row>
    <row r="6618" spans="1:1" x14ac:dyDescent="0.25">
      <c r="A6618" t="s">
        <v>3335</v>
      </c>
    </row>
    <row r="6619" spans="1:1" x14ac:dyDescent="0.25">
      <c r="A6619" t="s">
        <v>42</v>
      </c>
    </row>
    <row r="6620" spans="1:1" x14ac:dyDescent="0.25">
      <c r="A6620" t="s">
        <v>43</v>
      </c>
    </row>
    <row r="6621" spans="1:1" x14ac:dyDescent="0.25">
      <c r="A6621" t="s">
        <v>2069</v>
      </c>
    </row>
    <row r="6622" spans="1:1" x14ac:dyDescent="0.25">
      <c r="A6622" t="s">
        <v>243</v>
      </c>
    </row>
    <row r="6623" spans="1:1" x14ac:dyDescent="0.25">
      <c r="A6623" t="s">
        <v>167</v>
      </c>
    </row>
    <row r="6624" spans="1:1" x14ac:dyDescent="0.25">
      <c r="A6624" t="s">
        <v>93</v>
      </c>
    </row>
    <row r="6625" spans="1:1" x14ac:dyDescent="0.25">
      <c r="A6625" t="s">
        <v>3737</v>
      </c>
    </row>
    <row r="6626" spans="1:1" x14ac:dyDescent="0.25">
      <c r="A6626" t="s">
        <v>2112</v>
      </c>
    </row>
    <row r="6627" spans="1:1" x14ac:dyDescent="0.25">
      <c r="A6627" t="s">
        <v>2113</v>
      </c>
    </row>
    <row r="6628" spans="1:1" x14ac:dyDescent="0.25">
      <c r="A6628" t="s">
        <v>2114</v>
      </c>
    </row>
    <row r="6630" spans="1:1" x14ac:dyDescent="0.25">
      <c r="A6630" t="s">
        <v>2811</v>
      </c>
    </row>
    <row r="6631" spans="1:1" x14ac:dyDescent="0.25">
      <c r="A6631" t="s">
        <v>2609</v>
      </c>
    </row>
    <row r="6632" spans="1:1" x14ac:dyDescent="0.25">
      <c r="A6632" t="s">
        <v>2756</v>
      </c>
    </row>
    <row r="6633" spans="1:1" x14ac:dyDescent="0.25">
      <c r="A6633" t="s">
        <v>2774</v>
      </c>
    </row>
    <row r="6634" spans="1:1" x14ac:dyDescent="0.25">
      <c r="A6634" t="s">
        <v>3738</v>
      </c>
    </row>
    <row r="6635" spans="1:1" x14ac:dyDescent="0.25">
      <c r="A6635" t="s">
        <v>3739</v>
      </c>
    </row>
    <row r="6636" spans="1:1" x14ac:dyDescent="0.25">
      <c r="A6636" t="s">
        <v>2987</v>
      </c>
    </row>
    <row r="6637" spans="1:1" x14ac:dyDescent="0.25">
      <c r="A6637" t="s">
        <v>55</v>
      </c>
    </row>
    <row r="6638" spans="1:1" x14ac:dyDescent="0.25">
      <c r="A6638" t="s">
        <v>56</v>
      </c>
    </row>
    <row r="6639" spans="1:1" x14ac:dyDescent="0.25">
      <c r="A6639" t="s">
        <v>2069</v>
      </c>
    </row>
    <row r="6640" spans="1:1" x14ac:dyDescent="0.25">
      <c r="A6640" t="s">
        <v>57</v>
      </c>
    </row>
    <row r="6641" spans="1:1" x14ac:dyDescent="0.25">
      <c r="A6641" t="s">
        <v>113</v>
      </c>
    </row>
    <row r="6642" spans="1:1" x14ac:dyDescent="0.25">
      <c r="A6642" t="s">
        <v>47</v>
      </c>
    </row>
    <row r="6643" spans="1:1" x14ac:dyDescent="0.25">
      <c r="A6643" t="s">
        <v>2117</v>
      </c>
    </row>
    <row r="6644" spans="1:1" x14ac:dyDescent="0.25">
      <c r="A6644" t="s">
        <v>2118</v>
      </c>
    </row>
    <row r="6645" spans="1:1" x14ac:dyDescent="0.25">
      <c r="A6645" t="s">
        <v>2119</v>
      </c>
    </row>
    <row r="6646" spans="1:1" x14ac:dyDescent="0.25">
      <c r="A6646" t="s">
        <v>2120</v>
      </c>
    </row>
    <row r="6648" spans="1:1" x14ac:dyDescent="0.25">
      <c r="A6648" t="s">
        <v>2811</v>
      </c>
    </row>
    <row r="6649" spans="1:1" x14ac:dyDescent="0.25">
      <c r="A6649" t="s">
        <v>2436</v>
      </c>
    </row>
    <row r="6650" spans="1:1" x14ac:dyDescent="0.25">
      <c r="A6650" t="s">
        <v>2682</v>
      </c>
    </row>
    <row r="6651" spans="1:1" x14ac:dyDescent="0.25">
      <c r="A6651" t="s">
        <v>2774</v>
      </c>
    </row>
    <row r="6652" spans="1:1" x14ac:dyDescent="0.25">
      <c r="A6652" t="s">
        <v>3740</v>
      </c>
    </row>
    <row r="6653" spans="1:1" x14ac:dyDescent="0.25">
      <c r="A6653" t="s">
        <v>3741</v>
      </c>
    </row>
    <row r="6654" spans="1:1" x14ac:dyDescent="0.25">
      <c r="A6654" t="s">
        <v>3742</v>
      </c>
    </row>
    <row r="6655" spans="1:1" x14ac:dyDescent="0.25">
      <c r="A6655" t="s">
        <v>2124</v>
      </c>
    </row>
    <row r="6656" spans="1:1" x14ac:dyDescent="0.25">
      <c r="A6656" t="s">
        <v>448</v>
      </c>
    </row>
    <row r="6657" spans="1:1" x14ac:dyDescent="0.25">
      <c r="A6657" t="s">
        <v>2069</v>
      </c>
    </row>
    <row r="6658" spans="1:1" x14ac:dyDescent="0.25">
      <c r="A6658" t="s">
        <v>243</v>
      </c>
    </row>
    <row r="6659" spans="1:1" x14ac:dyDescent="0.25">
      <c r="A6659" t="s">
        <v>167</v>
      </c>
    </row>
    <row r="6660" spans="1:1" x14ac:dyDescent="0.25">
      <c r="A6660" t="s">
        <v>93</v>
      </c>
    </row>
    <row r="6661" spans="1:1" x14ac:dyDescent="0.25">
      <c r="A6661" t="s">
        <v>2125</v>
      </c>
    </row>
    <row r="6662" spans="1:1" x14ac:dyDescent="0.25">
      <c r="A6662" t="s">
        <v>3743</v>
      </c>
    </row>
    <row r="6663" spans="1:1" x14ac:dyDescent="0.25">
      <c r="A6663" t="s">
        <v>2127</v>
      </c>
    </row>
    <row r="6664" spans="1:1" x14ac:dyDescent="0.25">
      <c r="A6664" t="s">
        <v>2128</v>
      </c>
    </row>
    <row r="6666" spans="1:1" x14ac:dyDescent="0.25">
      <c r="A6666" t="s">
        <v>2406</v>
      </c>
    </row>
    <row r="6667" spans="1:1" x14ac:dyDescent="0.25">
      <c r="A6667" t="s">
        <v>2666</v>
      </c>
    </row>
    <row r="6668" spans="1:1" x14ac:dyDescent="0.25">
      <c r="A6668" t="s">
        <v>2756</v>
      </c>
    </row>
    <row r="6669" spans="1:1" x14ac:dyDescent="0.25">
      <c r="A6669" t="s">
        <v>2774</v>
      </c>
    </row>
    <row r="6670" spans="1:1" x14ac:dyDescent="0.25">
      <c r="A6670" t="s">
        <v>3744</v>
      </c>
    </row>
    <row r="6671" spans="1:1" x14ac:dyDescent="0.25">
      <c r="A6671" t="s">
        <v>3745</v>
      </c>
    </row>
    <row r="6672" spans="1:1" x14ac:dyDescent="0.25">
      <c r="A6672" t="s">
        <v>3331</v>
      </c>
    </row>
    <row r="6673" spans="1:1" x14ac:dyDescent="0.25">
      <c r="A6673" t="s">
        <v>1730</v>
      </c>
    </row>
    <row r="6674" spans="1:1" x14ac:dyDescent="0.25">
      <c r="A6674" t="s">
        <v>1731</v>
      </c>
    </row>
    <row r="6675" spans="1:1" x14ac:dyDescent="0.25">
      <c r="A6675" t="s">
        <v>2069</v>
      </c>
    </row>
    <row r="6676" spans="1:1" x14ac:dyDescent="0.25">
      <c r="A6676" t="s">
        <v>222</v>
      </c>
    </row>
    <row r="6677" spans="1:1" x14ac:dyDescent="0.25">
      <c r="A6677" t="s">
        <v>46</v>
      </c>
    </row>
    <row r="6678" spans="1:1" x14ac:dyDescent="0.25">
      <c r="A6678" t="s">
        <v>93</v>
      </c>
    </row>
    <row r="6679" spans="1:1" x14ac:dyDescent="0.25">
      <c r="A6679" t="s">
        <v>3746</v>
      </c>
    </row>
    <row r="6680" spans="1:1" x14ac:dyDescent="0.25">
      <c r="A6680" t="s">
        <v>2132</v>
      </c>
    </row>
    <row r="6681" spans="1:1" x14ac:dyDescent="0.25">
      <c r="A6681" t="s">
        <v>2133</v>
      </c>
    </row>
    <row r="6682" spans="1:1" x14ac:dyDescent="0.25">
      <c r="A6682" t="s">
        <v>2134</v>
      </c>
    </row>
    <row r="6684" spans="1:1" x14ac:dyDescent="0.25">
      <c r="A6684" t="s">
        <v>2407</v>
      </c>
    </row>
    <row r="6685" spans="1:1" x14ac:dyDescent="0.25">
      <c r="A6685" t="s">
        <v>2667</v>
      </c>
    </row>
    <row r="6686" spans="1:1" x14ac:dyDescent="0.25">
      <c r="A6686" t="s">
        <v>2758</v>
      </c>
    </row>
    <row r="6687" spans="1:1" x14ac:dyDescent="0.25">
      <c r="A6687" t="s">
        <v>2774</v>
      </c>
    </row>
    <row r="6688" spans="1:1" x14ac:dyDescent="0.25">
      <c r="A6688" t="s">
        <v>3747</v>
      </c>
    </row>
    <row r="6689" spans="1:1" x14ac:dyDescent="0.25">
      <c r="A6689" t="s">
        <v>3748</v>
      </c>
    </row>
    <row r="6690" spans="1:1" x14ac:dyDescent="0.25">
      <c r="A6690" t="s">
        <v>3033</v>
      </c>
    </row>
    <row r="6691" spans="1:1" x14ac:dyDescent="0.25">
      <c r="A6691" t="s">
        <v>382</v>
      </c>
    </row>
    <row r="6692" spans="1:1" x14ac:dyDescent="0.25">
      <c r="A6692" t="s">
        <v>494</v>
      </c>
    </row>
    <row r="6693" spans="1:1" x14ac:dyDescent="0.25">
      <c r="A6693" t="s">
        <v>2069</v>
      </c>
    </row>
    <row r="6694" spans="1:1" x14ac:dyDescent="0.25">
      <c r="A6694" t="s">
        <v>384</v>
      </c>
    </row>
    <row r="6695" spans="1:1" x14ac:dyDescent="0.25">
      <c r="A6695" t="s">
        <v>46</v>
      </c>
    </row>
    <row r="6696" spans="1:1" x14ac:dyDescent="0.25">
      <c r="A6696" t="s">
        <v>93</v>
      </c>
    </row>
    <row r="6697" spans="1:1" x14ac:dyDescent="0.25">
      <c r="A6697" t="s">
        <v>3749</v>
      </c>
    </row>
    <row r="6698" spans="1:1" x14ac:dyDescent="0.25">
      <c r="A6698" t="s">
        <v>2138</v>
      </c>
    </row>
    <row r="6699" spans="1:1" x14ac:dyDescent="0.25">
      <c r="A6699" t="s">
        <v>2139</v>
      </c>
    </row>
    <row r="6700" spans="1:1" x14ac:dyDescent="0.25">
      <c r="A6700" t="s">
        <v>2140</v>
      </c>
    </row>
    <row r="6702" spans="1:1" x14ac:dyDescent="0.25">
      <c r="A6702" t="s">
        <v>2408</v>
      </c>
    </row>
    <row r="6703" spans="1:1" x14ac:dyDescent="0.25">
      <c r="A6703" t="s">
        <v>2668</v>
      </c>
    </row>
    <row r="6704" spans="1:1" x14ac:dyDescent="0.25">
      <c r="A6704" t="s">
        <v>2759</v>
      </c>
    </row>
    <row r="6705" spans="1:1" x14ac:dyDescent="0.25">
      <c r="A6705" t="s">
        <v>2774</v>
      </c>
    </row>
    <row r="6706" spans="1:1" x14ac:dyDescent="0.25">
      <c r="A6706" t="s">
        <v>3750</v>
      </c>
    </row>
    <row r="6707" spans="1:1" x14ac:dyDescent="0.25">
      <c r="A6707" t="s">
        <v>3751</v>
      </c>
    </row>
    <row r="6708" spans="1:1" x14ac:dyDescent="0.25">
      <c r="A6708" t="s">
        <v>2814</v>
      </c>
    </row>
    <row r="6709" spans="1:1" x14ac:dyDescent="0.25">
      <c r="A6709" t="s">
        <v>112</v>
      </c>
    </row>
    <row r="6710" spans="1:1" x14ac:dyDescent="0.25">
      <c r="A6710" t="s">
        <v>120</v>
      </c>
    </row>
    <row r="6711" spans="1:1" x14ac:dyDescent="0.25">
      <c r="A6711" t="s">
        <v>2069</v>
      </c>
    </row>
    <row r="6712" spans="1:1" x14ac:dyDescent="0.25">
      <c r="A6712" t="s">
        <v>66</v>
      </c>
    </row>
    <row r="6713" spans="1:1" x14ac:dyDescent="0.25">
      <c r="A6713" t="s">
        <v>167</v>
      </c>
    </row>
    <row r="6714" spans="1:1" x14ac:dyDescent="0.25">
      <c r="A6714" t="s">
        <v>235</v>
      </c>
    </row>
    <row r="6715" spans="1:1" x14ac:dyDescent="0.25">
      <c r="A6715" t="s">
        <v>2143</v>
      </c>
    </row>
    <row r="6716" spans="1:1" x14ac:dyDescent="0.25">
      <c r="A6716" t="s">
        <v>2144</v>
      </c>
    </row>
    <row r="6717" spans="1:1" x14ac:dyDescent="0.25">
      <c r="A6717" t="s">
        <v>2145</v>
      </c>
    </row>
    <row r="6718" spans="1:1" x14ac:dyDescent="0.25">
      <c r="A6718" t="s">
        <v>2146</v>
      </c>
    </row>
    <row r="6720" spans="1:1" x14ac:dyDescent="0.25">
      <c r="A6720" t="s">
        <v>2811</v>
      </c>
    </row>
    <row r="6721" spans="1:1" x14ac:dyDescent="0.25">
      <c r="A6721" t="s">
        <v>2669</v>
      </c>
    </row>
    <row r="6722" spans="1:1" x14ac:dyDescent="0.25">
      <c r="A6722" t="s">
        <v>2759</v>
      </c>
    </row>
    <row r="6723" spans="1:1" x14ac:dyDescent="0.25">
      <c r="A6723" t="s">
        <v>2774</v>
      </c>
    </row>
    <row r="6724" spans="1:1" x14ac:dyDescent="0.25">
      <c r="A6724" t="s">
        <v>3752</v>
      </c>
    </row>
    <row r="6725" spans="1:1" x14ac:dyDescent="0.25">
      <c r="A6725" t="s">
        <v>3753</v>
      </c>
    </row>
    <row r="6726" spans="1:1" x14ac:dyDescent="0.25">
      <c r="A6726" t="s">
        <v>3582</v>
      </c>
    </row>
    <row r="6727" spans="1:1" x14ac:dyDescent="0.25">
      <c r="A6727" t="s">
        <v>42</v>
      </c>
    </row>
    <row r="6728" spans="1:1" x14ac:dyDescent="0.25">
      <c r="A6728" t="s">
        <v>43</v>
      </c>
    </row>
    <row r="6729" spans="1:1" x14ac:dyDescent="0.25">
      <c r="A6729" t="s">
        <v>2069</v>
      </c>
    </row>
    <row r="6730" spans="1:1" x14ac:dyDescent="0.25">
      <c r="A6730" t="s">
        <v>243</v>
      </c>
    </row>
    <row r="6731" spans="1:1" x14ac:dyDescent="0.25">
      <c r="A6731" t="s">
        <v>167</v>
      </c>
    </row>
    <row r="6732" spans="1:1" x14ac:dyDescent="0.25">
      <c r="A6732" t="s">
        <v>93</v>
      </c>
    </row>
    <row r="6733" spans="1:1" x14ac:dyDescent="0.25">
      <c r="A6733" t="s">
        <v>3754</v>
      </c>
    </row>
    <row r="6734" spans="1:1" x14ac:dyDescent="0.25">
      <c r="A6734" t="s">
        <v>2150</v>
      </c>
    </row>
    <row r="6735" spans="1:1" x14ac:dyDescent="0.25">
      <c r="A6735" t="s">
        <v>2151</v>
      </c>
    </row>
    <row r="6736" spans="1:1" x14ac:dyDescent="0.25">
      <c r="A6736" t="s">
        <v>69</v>
      </c>
    </row>
    <row r="6738" spans="1:1" x14ac:dyDescent="0.25">
      <c r="A6738" t="s">
        <v>2811</v>
      </c>
    </row>
    <row r="6739" spans="1:1" x14ac:dyDescent="0.25">
      <c r="A6739" t="s">
        <v>2669</v>
      </c>
    </row>
    <row r="6740" spans="1:1" x14ac:dyDescent="0.25">
      <c r="A6740" t="s">
        <v>2759</v>
      </c>
    </row>
    <row r="6741" spans="1:1" x14ac:dyDescent="0.25">
      <c r="A6741" t="s">
        <v>2774</v>
      </c>
    </row>
    <row r="6742" spans="1:1" x14ac:dyDescent="0.25">
      <c r="A6742" t="s">
        <v>3755</v>
      </c>
    </row>
    <row r="6743" spans="1:1" x14ac:dyDescent="0.25">
      <c r="A6743" t="s">
        <v>3756</v>
      </c>
    </row>
    <row r="6744" spans="1:1" x14ac:dyDescent="0.25">
      <c r="A6744" t="s">
        <v>2841</v>
      </c>
    </row>
    <row r="6745" spans="1:1" x14ac:dyDescent="0.25">
      <c r="A6745" t="s">
        <v>221</v>
      </c>
    </row>
    <row r="6746" spans="1:1" x14ac:dyDescent="0.25">
      <c r="A6746" t="s">
        <v>56</v>
      </c>
    </row>
    <row r="6747" spans="1:1" x14ac:dyDescent="0.25">
      <c r="A6747" t="s">
        <v>2069</v>
      </c>
    </row>
    <row r="6748" spans="1:1" x14ac:dyDescent="0.25">
      <c r="A6748" t="s">
        <v>243</v>
      </c>
    </row>
    <row r="6749" spans="1:1" x14ac:dyDescent="0.25">
      <c r="A6749" t="s">
        <v>167</v>
      </c>
    </row>
    <row r="6750" spans="1:1" x14ac:dyDescent="0.25">
      <c r="A6750" t="s">
        <v>93</v>
      </c>
    </row>
    <row r="6751" spans="1:1" x14ac:dyDescent="0.25">
      <c r="A6751" t="s">
        <v>3757</v>
      </c>
    </row>
    <row r="6752" spans="1:1" x14ac:dyDescent="0.25">
      <c r="A6752" t="s">
        <v>2155</v>
      </c>
    </row>
    <row r="6753" spans="1:1" x14ac:dyDescent="0.25">
      <c r="A6753" t="s">
        <v>2156</v>
      </c>
    </row>
    <row r="6754" spans="1:1" x14ac:dyDescent="0.25">
      <c r="A6754" t="s">
        <v>69</v>
      </c>
    </row>
    <row r="6756" spans="1:1" x14ac:dyDescent="0.25">
      <c r="A6756" t="s">
        <v>2811</v>
      </c>
    </row>
    <row r="6757" spans="1:1" x14ac:dyDescent="0.25">
      <c r="A6757" t="s">
        <v>2669</v>
      </c>
    </row>
    <row r="6758" spans="1:1" x14ac:dyDescent="0.25">
      <c r="A6758" t="s">
        <v>2759</v>
      </c>
    </row>
    <row r="6759" spans="1:1" x14ac:dyDescent="0.25">
      <c r="A6759" t="s">
        <v>2774</v>
      </c>
    </row>
    <row r="6760" spans="1:1" x14ac:dyDescent="0.25">
      <c r="A6760" t="s">
        <v>3758</v>
      </c>
    </row>
    <row r="6761" spans="1:1" x14ac:dyDescent="0.25">
      <c r="A6761" t="s">
        <v>3759</v>
      </c>
    </row>
    <row r="6762" spans="1:1" x14ac:dyDescent="0.25">
      <c r="A6762" t="s">
        <v>3760</v>
      </c>
    </row>
    <row r="6763" spans="1:1" x14ac:dyDescent="0.25">
      <c r="A6763" t="s">
        <v>221</v>
      </c>
    </row>
    <row r="6764" spans="1:1" x14ac:dyDescent="0.25">
      <c r="A6764" t="s">
        <v>56</v>
      </c>
    </row>
    <row r="6765" spans="1:1" x14ac:dyDescent="0.25">
      <c r="A6765" t="s">
        <v>2069</v>
      </c>
    </row>
    <row r="6766" spans="1:1" x14ac:dyDescent="0.25">
      <c r="A6766" t="s">
        <v>243</v>
      </c>
    </row>
    <row r="6767" spans="1:1" x14ac:dyDescent="0.25">
      <c r="A6767" t="s">
        <v>167</v>
      </c>
    </row>
    <row r="6768" spans="1:1" x14ac:dyDescent="0.25">
      <c r="A6768" t="s">
        <v>93</v>
      </c>
    </row>
    <row r="6769" spans="1:1" x14ac:dyDescent="0.25">
      <c r="A6769" t="s">
        <v>3761</v>
      </c>
    </row>
    <row r="6770" spans="1:1" x14ac:dyDescent="0.25">
      <c r="A6770" t="s">
        <v>2161</v>
      </c>
    </row>
    <row r="6771" spans="1:1" x14ac:dyDescent="0.25">
      <c r="A6771" t="s">
        <v>2162</v>
      </c>
    </row>
    <row r="6772" spans="1:1" x14ac:dyDescent="0.25">
      <c r="A6772" t="s">
        <v>2163</v>
      </c>
    </row>
    <row r="6774" spans="1:1" x14ac:dyDescent="0.25">
      <c r="A6774" t="s">
        <v>2811</v>
      </c>
    </row>
    <row r="6775" spans="1:1" x14ac:dyDescent="0.25">
      <c r="A6775" t="s">
        <v>2624</v>
      </c>
    </row>
    <row r="6776" spans="1:1" x14ac:dyDescent="0.25">
      <c r="A6776" t="s">
        <v>2761</v>
      </c>
    </row>
    <row r="6777" spans="1:1" x14ac:dyDescent="0.25">
      <c r="A6777" t="s">
        <v>2774</v>
      </c>
    </row>
    <row r="6778" spans="1:1" x14ac:dyDescent="0.25">
      <c r="A6778" t="s">
        <v>3762</v>
      </c>
    </row>
    <row r="6779" spans="1:1" x14ac:dyDescent="0.25">
      <c r="A6779" t="s">
        <v>3763</v>
      </c>
    </row>
    <row r="6780" spans="1:1" x14ac:dyDescent="0.25">
      <c r="A6780" t="s">
        <v>3016</v>
      </c>
    </row>
    <row r="6781" spans="1:1" x14ac:dyDescent="0.25">
      <c r="A6781" t="s">
        <v>84</v>
      </c>
    </row>
    <row r="6782" spans="1:1" x14ac:dyDescent="0.25">
      <c r="A6782" t="s">
        <v>85</v>
      </c>
    </row>
    <row r="6783" spans="1:1" x14ac:dyDescent="0.25">
      <c r="A6783" t="s">
        <v>2069</v>
      </c>
    </row>
    <row r="6784" spans="1:1" x14ac:dyDescent="0.25">
      <c r="A6784" t="s">
        <v>243</v>
      </c>
    </row>
    <row r="6785" spans="1:1" x14ac:dyDescent="0.25">
      <c r="A6785" t="s">
        <v>167</v>
      </c>
    </row>
    <row r="6786" spans="1:1" x14ac:dyDescent="0.25">
      <c r="A6786" t="s">
        <v>47</v>
      </c>
    </row>
    <row r="6787" spans="1:1" x14ac:dyDescent="0.25">
      <c r="A6787" t="s">
        <v>3764</v>
      </c>
    </row>
    <row r="6788" spans="1:1" x14ac:dyDescent="0.25">
      <c r="A6788" t="s">
        <v>2167</v>
      </c>
    </row>
    <row r="6789" spans="1:1" x14ac:dyDescent="0.25">
      <c r="A6789" t="s">
        <v>2168</v>
      </c>
    </row>
    <row r="6790" spans="1:1" x14ac:dyDescent="0.25">
      <c r="A6790" t="s">
        <v>2169</v>
      </c>
    </row>
    <row r="6792" spans="1:1" x14ac:dyDescent="0.25">
      <c r="A6792" t="s">
        <v>2811</v>
      </c>
    </row>
    <row r="6793" spans="1:1" x14ac:dyDescent="0.25">
      <c r="A6793" t="s">
        <v>2412</v>
      </c>
    </row>
    <row r="6794" spans="1:1" x14ac:dyDescent="0.25">
      <c r="A6794" t="s">
        <v>2761</v>
      </c>
    </row>
    <row r="6795" spans="1:1" x14ac:dyDescent="0.25">
      <c r="A6795" t="s">
        <v>2774</v>
      </c>
    </row>
    <row r="6796" spans="1:1" x14ac:dyDescent="0.25">
      <c r="A6796" t="s">
        <v>3765</v>
      </c>
    </row>
    <row r="6797" spans="1:1" x14ac:dyDescent="0.25">
      <c r="A6797" t="s">
        <v>3766</v>
      </c>
    </row>
    <row r="6798" spans="1:1" x14ac:dyDescent="0.25">
      <c r="A6798" t="s">
        <v>2902</v>
      </c>
    </row>
    <row r="6799" spans="1:1" x14ac:dyDescent="0.25">
      <c r="A6799" t="s">
        <v>55</v>
      </c>
    </row>
    <row r="6800" spans="1:1" x14ac:dyDescent="0.25">
      <c r="A6800" t="s">
        <v>56</v>
      </c>
    </row>
    <row r="6801" spans="1:1" x14ac:dyDescent="0.25">
      <c r="A6801" t="s">
        <v>2069</v>
      </c>
    </row>
    <row r="6802" spans="1:1" x14ac:dyDescent="0.25">
      <c r="A6802" t="s">
        <v>57</v>
      </c>
    </row>
    <row r="6803" spans="1:1" x14ac:dyDescent="0.25">
      <c r="A6803" t="s">
        <v>113</v>
      </c>
    </row>
    <row r="6804" spans="1:1" x14ac:dyDescent="0.25">
      <c r="A6804" t="s">
        <v>47</v>
      </c>
    </row>
    <row r="6805" spans="1:1" x14ac:dyDescent="0.25">
      <c r="A6805" t="s">
        <v>3767</v>
      </c>
    </row>
    <row r="6806" spans="1:1" x14ac:dyDescent="0.25">
      <c r="A6806" t="s">
        <v>2173</v>
      </c>
    </row>
    <row r="6807" spans="1:1" x14ac:dyDescent="0.25">
      <c r="A6807" t="s">
        <v>2174</v>
      </c>
    </row>
    <row r="6808" spans="1:1" x14ac:dyDescent="0.25">
      <c r="A6808" t="s">
        <v>2175</v>
      </c>
    </row>
    <row r="6810" spans="1:1" x14ac:dyDescent="0.25">
      <c r="A6810" t="s">
        <v>2811</v>
      </c>
    </row>
    <row r="6811" spans="1:1" x14ac:dyDescent="0.25">
      <c r="A6811" t="s">
        <v>2670</v>
      </c>
    </row>
    <row r="6812" spans="1:1" x14ac:dyDescent="0.25">
      <c r="A6812" t="s">
        <v>2761</v>
      </c>
    </row>
    <row r="6813" spans="1:1" x14ac:dyDescent="0.25">
      <c r="A6813" t="s">
        <v>2774</v>
      </c>
    </row>
    <row r="6814" spans="1:1" x14ac:dyDescent="0.25">
      <c r="A6814" t="s">
        <v>3768</v>
      </c>
    </row>
    <row r="6815" spans="1:1" x14ac:dyDescent="0.25">
      <c r="A6815" t="s">
        <v>3769</v>
      </c>
    </row>
    <row r="6816" spans="1:1" x14ac:dyDescent="0.25">
      <c r="A6816" t="s">
        <v>2798</v>
      </c>
    </row>
    <row r="6817" spans="1:1" x14ac:dyDescent="0.25">
      <c r="A6817" t="s">
        <v>221</v>
      </c>
    </row>
    <row r="6818" spans="1:1" x14ac:dyDescent="0.25">
      <c r="A6818" t="s">
        <v>56</v>
      </c>
    </row>
    <row r="6819" spans="1:1" x14ac:dyDescent="0.25">
      <c r="A6819" t="s">
        <v>2069</v>
      </c>
    </row>
    <row r="6820" spans="1:1" x14ac:dyDescent="0.25">
      <c r="A6820" t="s">
        <v>243</v>
      </c>
    </row>
    <row r="6821" spans="1:1" x14ac:dyDescent="0.25">
      <c r="A6821" t="s">
        <v>167</v>
      </c>
    </row>
    <row r="6822" spans="1:1" x14ac:dyDescent="0.25">
      <c r="A6822" t="s">
        <v>47</v>
      </c>
    </row>
    <row r="6823" spans="1:1" x14ac:dyDescent="0.25">
      <c r="A6823" t="s">
        <v>2178</v>
      </c>
    </row>
    <row r="6824" spans="1:1" x14ac:dyDescent="0.25">
      <c r="A6824" t="s">
        <v>2179</v>
      </c>
    </row>
    <row r="6825" spans="1:1" x14ac:dyDescent="0.25">
      <c r="A6825" t="s">
        <v>2180</v>
      </c>
    </row>
    <row r="6826" spans="1:1" x14ac:dyDescent="0.25">
      <c r="A6826" t="s">
        <v>69</v>
      </c>
    </row>
    <row r="6828" spans="1:1" x14ac:dyDescent="0.25">
      <c r="A6828" t="s">
        <v>2811</v>
      </c>
    </row>
    <row r="6829" spans="1:1" x14ac:dyDescent="0.25">
      <c r="A6829" t="s">
        <v>2671</v>
      </c>
    </row>
    <row r="6830" spans="1:1" x14ac:dyDescent="0.25">
      <c r="A6830" t="s">
        <v>2769</v>
      </c>
    </row>
    <row r="6831" spans="1:1" x14ac:dyDescent="0.25">
      <c r="A6831" t="s">
        <v>2782</v>
      </c>
    </row>
    <row r="6832" spans="1:1" x14ac:dyDescent="0.25">
      <c r="A6832" t="s">
        <v>3770</v>
      </c>
    </row>
    <row r="6833" spans="1:1" x14ac:dyDescent="0.25">
      <c r="A6833" t="s">
        <v>3771</v>
      </c>
    </row>
    <row r="6834" spans="1:1" x14ac:dyDescent="0.25">
      <c r="A6834" t="s">
        <v>3209</v>
      </c>
    </row>
    <row r="6835" spans="1:1" x14ac:dyDescent="0.25">
      <c r="A6835" t="s">
        <v>279</v>
      </c>
    </row>
    <row r="6836" spans="1:1" x14ac:dyDescent="0.25">
      <c r="A6836" t="s">
        <v>280</v>
      </c>
    </row>
    <row r="6837" spans="1:1" x14ac:dyDescent="0.25">
      <c r="A6837" t="s">
        <v>2069</v>
      </c>
    </row>
    <row r="6838" spans="1:1" x14ac:dyDescent="0.25">
      <c r="A6838" t="s">
        <v>222</v>
      </c>
    </row>
    <row r="6839" spans="1:1" x14ac:dyDescent="0.25">
      <c r="A6839" t="s">
        <v>113</v>
      </c>
    </row>
    <row r="6840" spans="1:1" x14ac:dyDescent="0.25">
      <c r="A6840" t="s">
        <v>47</v>
      </c>
    </row>
    <row r="6841" spans="1:1" x14ac:dyDescent="0.25">
      <c r="A6841" t="s">
        <v>2183</v>
      </c>
    </row>
    <row r="6842" spans="1:1" x14ac:dyDescent="0.25">
      <c r="A6842" t="s">
        <v>2184</v>
      </c>
    </row>
    <row r="6843" spans="1:1" x14ac:dyDescent="0.25">
      <c r="A6843" t="s">
        <v>2185</v>
      </c>
    </row>
    <row r="6844" spans="1:1" x14ac:dyDescent="0.25">
      <c r="A6844" t="s">
        <v>2186</v>
      </c>
    </row>
    <row r="6846" spans="1:1" x14ac:dyDescent="0.25">
      <c r="A6846" t="s">
        <v>2409</v>
      </c>
    </row>
    <row r="6847" spans="1:1" x14ac:dyDescent="0.25">
      <c r="A6847" t="s">
        <v>2412</v>
      </c>
    </row>
    <row r="6848" spans="1:1" x14ac:dyDescent="0.25">
      <c r="A6848" t="s">
        <v>2675</v>
      </c>
    </row>
    <row r="6849" spans="1:1" x14ac:dyDescent="0.25">
      <c r="A6849" t="s">
        <v>2773</v>
      </c>
    </row>
    <row r="6850" spans="1:1" x14ac:dyDescent="0.25">
      <c r="A6850" t="s">
        <v>3772</v>
      </c>
    </row>
    <row r="6851" spans="1:1" x14ac:dyDescent="0.25">
      <c r="A6851" t="s">
        <v>3773</v>
      </c>
    </row>
    <row r="6852" spans="1:1" x14ac:dyDescent="0.25">
      <c r="A6852" t="s">
        <v>3774</v>
      </c>
    </row>
    <row r="6853" spans="1:1" x14ac:dyDescent="0.25">
      <c r="A6853" t="s">
        <v>447</v>
      </c>
    </row>
    <row r="6854" spans="1:1" x14ac:dyDescent="0.25">
      <c r="A6854" t="s">
        <v>448</v>
      </c>
    </row>
    <row r="6855" spans="1:1" x14ac:dyDescent="0.25">
      <c r="A6855" t="s">
        <v>2190</v>
      </c>
    </row>
    <row r="6856" spans="1:1" x14ac:dyDescent="0.25">
      <c r="A6856" t="s">
        <v>243</v>
      </c>
    </row>
    <row r="6857" spans="1:1" x14ac:dyDescent="0.25">
      <c r="A6857" t="s">
        <v>167</v>
      </c>
    </row>
    <row r="6858" spans="1:1" x14ac:dyDescent="0.25">
      <c r="A6858" t="s">
        <v>47</v>
      </c>
    </row>
    <row r="6859" spans="1:1" x14ac:dyDescent="0.25">
      <c r="A6859" t="s">
        <v>2786</v>
      </c>
    </row>
    <row r="6860" spans="1:1" x14ac:dyDescent="0.25">
      <c r="A6860" t="s">
        <v>2191</v>
      </c>
    </row>
    <row r="6861" spans="1:1" x14ac:dyDescent="0.25">
      <c r="A6861" t="s">
        <v>2192</v>
      </c>
    </row>
    <row r="6862" spans="1:1" x14ac:dyDescent="0.25">
      <c r="A6862" t="s">
        <v>2193</v>
      </c>
    </row>
    <row r="6864" spans="1:1" x14ac:dyDescent="0.25">
      <c r="A6864" t="s">
        <v>2811</v>
      </c>
    </row>
    <row r="6865" spans="1:1" x14ac:dyDescent="0.25">
      <c r="A6865" t="s">
        <v>2672</v>
      </c>
    </row>
    <row r="6866" spans="1:1" x14ac:dyDescent="0.25">
      <c r="A6866" t="s">
        <v>2677</v>
      </c>
    </row>
    <row r="6867" spans="1:1" x14ac:dyDescent="0.25">
      <c r="A6867" t="s">
        <v>2773</v>
      </c>
    </row>
    <row r="6868" spans="1:1" x14ac:dyDescent="0.25">
      <c r="A6868" t="s">
        <v>3775</v>
      </c>
    </row>
    <row r="6869" spans="1:1" x14ac:dyDescent="0.25">
      <c r="A6869" t="s">
        <v>3776</v>
      </c>
    </row>
    <row r="6870" spans="1:1" x14ac:dyDescent="0.25">
      <c r="A6870" t="s">
        <v>2902</v>
      </c>
    </row>
    <row r="6871" spans="1:1" x14ac:dyDescent="0.25">
      <c r="A6871" t="s">
        <v>55</v>
      </c>
    </row>
    <row r="6872" spans="1:1" x14ac:dyDescent="0.25">
      <c r="A6872" t="s">
        <v>56</v>
      </c>
    </row>
    <row r="6873" spans="1:1" x14ac:dyDescent="0.25">
      <c r="A6873" t="s">
        <v>2190</v>
      </c>
    </row>
    <row r="6874" spans="1:1" x14ac:dyDescent="0.25">
      <c r="A6874" t="s">
        <v>243</v>
      </c>
    </row>
    <row r="6875" spans="1:1" x14ac:dyDescent="0.25">
      <c r="A6875" t="s">
        <v>167</v>
      </c>
    </row>
    <row r="6876" spans="1:1" x14ac:dyDescent="0.25">
      <c r="A6876" t="s">
        <v>47</v>
      </c>
    </row>
    <row r="6877" spans="1:1" x14ac:dyDescent="0.25">
      <c r="A6877" t="s">
        <v>2786</v>
      </c>
    </row>
    <row r="6878" spans="1:1" x14ac:dyDescent="0.25">
      <c r="A6878" t="s">
        <v>2196</v>
      </c>
    </row>
    <row r="6879" spans="1:1" x14ac:dyDescent="0.25">
      <c r="A6879" t="s">
        <v>2197</v>
      </c>
    </row>
    <row r="6880" spans="1:1" x14ac:dyDescent="0.25">
      <c r="A6880" t="s">
        <v>2198</v>
      </c>
    </row>
    <row r="6882" spans="1:1" x14ac:dyDescent="0.25">
      <c r="A6882" t="s">
        <v>2410</v>
      </c>
    </row>
    <row r="6883" spans="1:1" x14ac:dyDescent="0.25">
      <c r="A6883" t="s">
        <v>2673</v>
      </c>
    </row>
    <row r="6884" spans="1:1" x14ac:dyDescent="0.25">
      <c r="A6884" t="s">
        <v>2678</v>
      </c>
    </row>
    <row r="6885" spans="1:1" x14ac:dyDescent="0.25">
      <c r="A6885" t="s">
        <v>2773</v>
      </c>
    </row>
    <row r="6886" spans="1:1" x14ac:dyDescent="0.25">
      <c r="A6886" t="s">
        <v>3777</v>
      </c>
    </row>
    <row r="6887" spans="1:1" x14ac:dyDescent="0.25">
      <c r="A6887" t="s">
        <v>3778</v>
      </c>
    </row>
    <row r="6888" spans="1:1" x14ac:dyDescent="0.25">
      <c r="A6888" t="s">
        <v>2817</v>
      </c>
    </row>
    <row r="6889" spans="1:1" x14ac:dyDescent="0.25">
      <c r="A6889" t="s">
        <v>112</v>
      </c>
    </row>
    <row r="6890" spans="1:1" x14ac:dyDescent="0.25">
      <c r="A6890" t="s">
        <v>120</v>
      </c>
    </row>
    <row r="6891" spans="1:1" x14ac:dyDescent="0.25">
      <c r="A6891" t="s">
        <v>2190</v>
      </c>
    </row>
    <row r="6892" spans="1:1" x14ac:dyDescent="0.25">
      <c r="A6892" t="s">
        <v>66</v>
      </c>
    </row>
    <row r="6893" spans="1:1" x14ac:dyDescent="0.25">
      <c r="A6893" t="s">
        <v>249</v>
      </c>
    </row>
    <row r="6894" spans="1:1" x14ac:dyDescent="0.25">
      <c r="A6894" t="s">
        <v>47</v>
      </c>
    </row>
    <row r="6895" spans="1:1" x14ac:dyDescent="0.25">
      <c r="A6895" t="s">
        <v>2786</v>
      </c>
    </row>
    <row r="6896" spans="1:1" x14ac:dyDescent="0.25">
      <c r="A6896" t="s">
        <v>2201</v>
      </c>
    </row>
    <row r="6897" spans="1:1" x14ac:dyDescent="0.25">
      <c r="A6897" t="s">
        <v>2202</v>
      </c>
    </row>
    <row r="6898" spans="1:1" x14ac:dyDescent="0.25">
      <c r="A6898" t="s">
        <v>2203</v>
      </c>
    </row>
    <row r="6900" spans="1:1" x14ac:dyDescent="0.25">
      <c r="A6900" t="s">
        <v>2811</v>
      </c>
    </row>
    <row r="6901" spans="1:1" x14ac:dyDescent="0.25">
      <c r="A6901" t="s">
        <v>2674</v>
      </c>
    </row>
    <row r="6902" spans="1:1" x14ac:dyDescent="0.25">
      <c r="A6902" t="s">
        <v>2729</v>
      </c>
    </row>
    <row r="6903" spans="1:1" x14ac:dyDescent="0.25">
      <c r="A6903" t="s">
        <v>2777</v>
      </c>
    </row>
    <row r="6904" spans="1:1" x14ac:dyDescent="0.25">
      <c r="A6904" t="s">
        <v>3779</v>
      </c>
    </row>
    <row r="6905" spans="1:1" x14ac:dyDescent="0.25">
      <c r="A6905" t="s">
        <v>3780</v>
      </c>
    </row>
    <row r="6906" spans="1:1" x14ac:dyDescent="0.25">
      <c r="A6906" t="s">
        <v>3215</v>
      </c>
    </row>
    <row r="6907" spans="1:1" x14ac:dyDescent="0.25">
      <c r="A6907" t="s">
        <v>2206</v>
      </c>
    </row>
    <row r="6908" spans="1:1" x14ac:dyDescent="0.25">
      <c r="A6908" t="s">
        <v>2207</v>
      </c>
    </row>
    <row r="6909" spans="1:1" x14ac:dyDescent="0.25">
      <c r="A6909" t="s">
        <v>2190</v>
      </c>
    </row>
    <row r="6910" spans="1:1" x14ac:dyDescent="0.25">
      <c r="A6910" t="s">
        <v>243</v>
      </c>
    </row>
    <row r="6911" spans="1:1" x14ac:dyDescent="0.25">
      <c r="A6911" t="s">
        <v>167</v>
      </c>
    </row>
    <row r="6912" spans="1:1" x14ac:dyDescent="0.25">
      <c r="A6912" t="s">
        <v>47</v>
      </c>
    </row>
    <row r="6913" spans="1:1" x14ac:dyDescent="0.25">
      <c r="A6913" t="s">
        <v>3781</v>
      </c>
    </row>
    <row r="6914" spans="1:1" x14ac:dyDescent="0.25">
      <c r="A6914" t="s">
        <v>3782</v>
      </c>
    </row>
    <row r="6915" spans="1:1" x14ac:dyDescent="0.25">
      <c r="A6915" t="s">
        <v>2210</v>
      </c>
    </row>
    <row r="6916" spans="1:1" x14ac:dyDescent="0.25">
      <c r="A6916" t="s">
        <v>2211</v>
      </c>
    </row>
    <row r="6918" spans="1:1" x14ac:dyDescent="0.25">
      <c r="A6918" t="s">
        <v>2411</v>
      </c>
    </row>
    <row r="6919" spans="1:1" x14ac:dyDescent="0.25">
      <c r="A6919" t="s">
        <v>2592</v>
      </c>
    </row>
    <row r="6920" spans="1:1" x14ac:dyDescent="0.25">
      <c r="A6920" t="s">
        <v>2751</v>
      </c>
    </row>
    <row r="6921" spans="1:1" x14ac:dyDescent="0.25">
      <c r="A6921" t="s">
        <v>2782</v>
      </c>
    </row>
    <row r="6922" spans="1:1" x14ac:dyDescent="0.25">
      <c r="A6922" t="s">
        <v>3783</v>
      </c>
    </row>
    <row r="6923" spans="1:1" x14ac:dyDescent="0.25">
      <c r="A6923" t="s">
        <v>3784</v>
      </c>
    </row>
    <row r="6924" spans="1:1" x14ac:dyDescent="0.25">
      <c r="A6924" t="s">
        <v>3785</v>
      </c>
    </row>
    <row r="6925" spans="1:1" x14ac:dyDescent="0.25">
      <c r="A6925" t="s">
        <v>76</v>
      </c>
    </row>
    <row r="6926" spans="1:1" x14ac:dyDescent="0.25">
      <c r="A6926" t="s">
        <v>85</v>
      </c>
    </row>
    <row r="6927" spans="1:1" x14ac:dyDescent="0.25">
      <c r="A6927" t="s">
        <v>2190</v>
      </c>
    </row>
    <row r="6928" spans="1:1" x14ac:dyDescent="0.25">
      <c r="A6928" t="s">
        <v>66</v>
      </c>
    </row>
    <row r="6929" spans="1:1" x14ac:dyDescent="0.25">
      <c r="A6929" t="s">
        <v>167</v>
      </c>
    </row>
    <row r="6930" spans="1:1" x14ac:dyDescent="0.25">
      <c r="A6930" t="s">
        <v>47</v>
      </c>
    </row>
    <row r="6931" spans="1:1" x14ac:dyDescent="0.25">
      <c r="A6931" t="s">
        <v>3786</v>
      </c>
    </row>
    <row r="6932" spans="1:1" x14ac:dyDescent="0.25">
      <c r="A6932" t="s">
        <v>2216</v>
      </c>
    </row>
    <row r="6933" spans="1:1" x14ac:dyDescent="0.25">
      <c r="A6933" t="s">
        <v>2217</v>
      </c>
    </row>
    <row r="6934" spans="1:1" x14ac:dyDescent="0.25">
      <c r="A6934" t="s">
        <v>2218</v>
      </c>
    </row>
    <row r="6936" spans="1:1" x14ac:dyDescent="0.25">
      <c r="A6936" t="s">
        <v>2811</v>
      </c>
    </row>
    <row r="6937" spans="1:1" x14ac:dyDescent="0.25">
      <c r="A6937" t="s">
        <v>2609</v>
      </c>
    </row>
    <row r="6938" spans="1:1" x14ac:dyDescent="0.25">
      <c r="A6938" t="s">
        <v>2756</v>
      </c>
    </row>
    <row r="6939" spans="1:1" x14ac:dyDescent="0.25">
      <c r="A6939" t="s">
        <v>2774</v>
      </c>
    </row>
    <row r="6940" spans="1:1" x14ac:dyDescent="0.25">
      <c r="A6940" t="s">
        <v>3787</v>
      </c>
    </row>
    <row r="6941" spans="1:1" x14ac:dyDescent="0.25">
      <c r="A6941" t="s">
        <v>3788</v>
      </c>
    </row>
    <row r="6942" spans="1:1" x14ac:dyDescent="0.25">
      <c r="A6942" t="s">
        <v>3789</v>
      </c>
    </row>
    <row r="6943" spans="1:1" x14ac:dyDescent="0.25">
      <c r="A6943" t="s">
        <v>414</v>
      </c>
    </row>
    <row r="6944" spans="1:1" x14ac:dyDescent="0.25">
      <c r="A6944" t="s">
        <v>73</v>
      </c>
    </row>
    <row r="6945" spans="1:1" x14ac:dyDescent="0.25">
      <c r="A6945" t="s">
        <v>2190</v>
      </c>
    </row>
    <row r="6946" spans="1:1" x14ac:dyDescent="0.25">
      <c r="A6946" t="s">
        <v>243</v>
      </c>
    </row>
    <row r="6947" spans="1:1" x14ac:dyDescent="0.25">
      <c r="A6947" t="s">
        <v>113</v>
      </c>
    </row>
    <row r="6948" spans="1:1" x14ac:dyDescent="0.25">
      <c r="A6948" t="s">
        <v>47</v>
      </c>
    </row>
    <row r="6949" spans="1:1" x14ac:dyDescent="0.25">
      <c r="A6949" t="s">
        <v>3790</v>
      </c>
    </row>
    <row r="6951" spans="1:1" x14ac:dyDescent="0.25">
      <c r="A6951" t="s">
        <v>2223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
  <sheetViews>
    <sheetView topLeftCell="A20" workbookViewId="0">
      <selection activeCell="A33" sqref="A33"/>
    </sheetView>
  </sheetViews>
  <sheetFormatPr defaultRowHeight="15" x14ac:dyDescent="0.25"/>
  <cols>
    <col min="1" max="1" width="14.7109375" customWidth="1"/>
    <col min="15" max="15" width="12.5703125" customWidth="1"/>
    <col min="16" max="16" width="16.7109375" customWidth="1"/>
    <col min="17" max="17" width="24" customWidth="1"/>
  </cols>
  <sheetData>
    <row r="2" spans="1:1" x14ac:dyDescent="0.25">
      <c r="A2" t="s">
        <v>0</v>
      </c>
    </row>
    <row r="4" spans="1:1" x14ac:dyDescent="0.25">
      <c r="A4" t="s">
        <v>1</v>
      </c>
    </row>
    <row r="5" spans="1:1" x14ac:dyDescent="0.25">
      <c r="A5" t="s">
        <v>2</v>
      </c>
    </row>
    <row r="6" spans="1:1" x14ac:dyDescent="0.25">
      <c r="A6" t="s">
        <v>3</v>
      </c>
    </row>
    <row r="7" spans="1:1" x14ac:dyDescent="0.25">
      <c r="A7" t="s">
        <v>4</v>
      </c>
    </row>
    <row r="8" spans="1:1" x14ac:dyDescent="0.25">
      <c r="A8" t="s">
        <v>5</v>
      </c>
    </row>
    <row r="9" spans="1:1" x14ac:dyDescent="0.25">
      <c r="A9" t="s">
        <v>6</v>
      </c>
    </row>
    <row r="11" spans="1:1" x14ac:dyDescent="0.25">
      <c r="A11" t="s">
        <v>7</v>
      </c>
    </row>
    <row r="12" spans="1:1" x14ac:dyDescent="0.25">
      <c r="A12" t="s">
        <v>8</v>
      </c>
    </row>
    <row r="14" spans="1:1" x14ac:dyDescent="0.25">
      <c r="A14" t="s">
        <v>9</v>
      </c>
    </row>
    <row r="16" spans="1:1" x14ac:dyDescent="0.25">
      <c r="A16" t="s">
        <v>10</v>
      </c>
    </row>
    <row r="18" spans="1:17" x14ac:dyDescent="0.25">
      <c r="A18" t="s">
        <v>11</v>
      </c>
    </row>
    <row r="20" spans="1:17" x14ac:dyDescent="0.25">
      <c r="A20" t="s">
        <v>2225</v>
      </c>
      <c r="B20" t="s">
        <v>14</v>
      </c>
      <c r="C20" t="s">
        <v>15</v>
      </c>
      <c r="D20" t="s">
        <v>2227</v>
      </c>
      <c r="E20" t="s">
        <v>2228</v>
      </c>
      <c r="F20" t="s">
        <v>2230</v>
      </c>
      <c r="G20" t="s">
        <v>2232</v>
      </c>
      <c r="H20" t="s">
        <v>22</v>
      </c>
      <c r="I20" t="s">
        <v>24</v>
      </c>
      <c r="J20" t="s">
        <v>25</v>
      </c>
      <c r="K20" t="s">
        <v>26</v>
      </c>
      <c r="L20" t="s">
        <v>27</v>
      </c>
      <c r="M20" t="s">
        <v>28</v>
      </c>
      <c r="N20" t="s">
        <v>29</v>
      </c>
      <c r="O20" t="s">
        <v>30</v>
      </c>
      <c r="P20" t="s">
        <v>2239</v>
      </c>
      <c r="Q20" t="s">
        <v>1943</v>
      </c>
    </row>
    <row r="21" spans="1:17" x14ac:dyDescent="0.25">
      <c r="A21" t="s">
        <v>2224</v>
      </c>
      <c r="B21" t="s">
        <v>2226</v>
      </c>
      <c r="C21">
        <v>19945</v>
      </c>
      <c r="D21" t="s">
        <v>2224</v>
      </c>
      <c r="E21" t="s">
        <v>2229</v>
      </c>
      <c r="F21" t="s">
        <v>2231</v>
      </c>
      <c r="G21" t="s">
        <v>2233</v>
      </c>
      <c r="H21" t="s">
        <v>2234</v>
      </c>
      <c r="I21" s="1" t="s">
        <v>2235</v>
      </c>
      <c r="J21">
        <v>725</v>
      </c>
      <c r="K21">
        <v>8</v>
      </c>
      <c r="L21">
        <v>8</v>
      </c>
      <c r="M21" t="s">
        <v>2236</v>
      </c>
      <c r="N21" t="s">
        <v>2237</v>
      </c>
      <c r="O21" t="s">
        <v>2238</v>
      </c>
      <c r="P21" t="s">
        <v>2240</v>
      </c>
      <c r="Q21" t="s">
        <v>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necro</vt:lpstr>
      <vt:lpstr>Folha1</vt:lpstr>
      <vt:lpstr>Folha2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TIC</dc:creator>
  <cp:lastModifiedBy>TIC</cp:lastModifiedBy>
  <dcterms:created xsi:type="dcterms:W3CDTF">2024-05-23T09:51:15Z</dcterms:created>
  <dcterms:modified xsi:type="dcterms:W3CDTF">2024-05-23T10:09:28Z</dcterms:modified>
</cp:coreProperties>
</file>