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<sst xmlns="http://schemas.openxmlformats.org/spreadsheetml/2006/main" count="110" uniqueCount="92">
  <si>
    <t>d_wire</t>
  </si>
  <si>
    <t>diam exterior</t>
  </si>
  <si>
    <t>N</t>
  </si>
  <si>
    <t>n</t>
  </si>
  <si>
    <t>Capas de la bobina de Óscar</t>
  </si>
  <si>
    <t>d_n</t>
  </si>
  <si>
    <t>w(vueltas/capa)</t>
  </si>
  <si>
    <t>d0</t>
  </si>
  <si>
    <t>l0</t>
  </si>
  <si>
    <t>d1</t>
  </si>
  <si>
    <t>l1</t>
  </si>
  <si>
    <t>d2</t>
  </si>
  <si>
    <t>l2</t>
  </si>
  <si>
    <t>Permeabilidad vacío</t>
  </si>
  <si>
    <t>Masa vástago</t>
  </si>
  <si>
    <t>d3</t>
  </si>
  <si>
    <t>l3</t>
  </si>
  <si>
    <t>Permeabilidad relativa</t>
  </si>
  <si>
    <t>Experimental</t>
  </si>
  <si>
    <t>Calculada</t>
  </si>
  <si>
    <t>d4</t>
  </si>
  <si>
    <t>l4</t>
  </si>
  <si>
    <t>A</t>
  </si>
  <si>
    <t>V</t>
  </si>
  <si>
    <t>R</t>
  </si>
  <si>
    <t>Altura bobina [m]</t>
  </si>
  <si>
    <t>Resistencia bobina [Ohm]</t>
  </si>
  <si>
    <t>d5</t>
  </si>
  <si>
    <t>l5</t>
  </si>
  <si>
    <t>Current method</t>
  </si>
  <si>
    <t>Area rodeada [m^2]</t>
  </si>
  <si>
    <t>d6</t>
  </si>
  <si>
    <t>l6</t>
  </si>
  <si>
    <t>Resistividad</t>
  </si>
  <si>
    <t>Inductancia [mH]</t>
  </si>
  <si>
    <t>d7</t>
  </si>
  <si>
    <t>l7</t>
  </si>
  <si>
    <t>Longitud [m]</t>
  </si>
  <si>
    <t>Tau [s]</t>
  </si>
  <si>
    <t>d8</t>
  </si>
  <si>
    <t>l_total [cm]</t>
  </si>
  <si>
    <t>5 tau [s]</t>
  </si>
  <si>
    <t>d9</t>
  </si>
  <si>
    <t>L1</t>
  </si>
  <si>
    <t>Fuerza [N]</t>
  </si>
  <si>
    <t>L2</t>
  </si>
  <si>
    <t>Área vástago [m^2]</t>
  </si>
  <si>
    <t>L_media</t>
  </si>
  <si>
    <t>Presión [Pa]</t>
  </si>
  <si>
    <t>Diámetro exterior bobina [cm]</t>
  </si>
  <si>
    <t>Diámetro interior bobina [cm]</t>
  </si>
  <si>
    <t>Diámetro interior PVC [cm]</t>
  </si>
  <si>
    <t>Diámetro cable [cm]</t>
  </si>
  <si>
    <t>Diámetro vástago [cm]</t>
  </si>
  <si>
    <t>Longitud vástago [cm]</t>
  </si>
  <si>
    <t>Radios [m]</t>
  </si>
  <si>
    <t>w</t>
  </si>
  <si>
    <t>Longitud cobre</t>
  </si>
  <si>
    <t>l8</t>
  </si>
  <si>
    <t>l9</t>
  </si>
  <si>
    <t>d10</t>
  </si>
  <si>
    <t>l10</t>
  </si>
  <si>
    <t>d11</t>
  </si>
  <si>
    <t>l11</t>
  </si>
  <si>
    <t>d12</t>
  </si>
  <si>
    <t>l12</t>
  </si>
  <si>
    <t>d13</t>
  </si>
  <si>
    <t>l13</t>
  </si>
  <si>
    <t>d14</t>
  </si>
  <si>
    <t>l14</t>
  </si>
  <si>
    <t>d15</t>
  </si>
  <si>
    <t>l15</t>
  </si>
  <si>
    <t>d16</t>
  </si>
  <si>
    <t>l16</t>
  </si>
  <si>
    <t>d17</t>
  </si>
  <si>
    <t>l17</t>
  </si>
  <si>
    <t>d18</t>
  </si>
  <si>
    <t>l18</t>
  </si>
  <si>
    <t>d19</t>
  </si>
  <si>
    <t>l19</t>
  </si>
  <si>
    <t>d20</t>
  </si>
  <si>
    <t>l20</t>
  </si>
  <si>
    <t>d21</t>
  </si>
  <si>
    <t>l21</t>
  </si>
  <si>
    <t>d22</t>
  </si>
  <si>
    <t>l22</t>
  </si>
  <si>
    <t>d23</t>
  </si>
  <si>
    <t>l23</t>
  </si>
  <si>
    <t>d24</t>
  </si>
  <si>
    <t>l24</t>
  </si>
  <si>
    <t>d25</t>
  </si>
  <si>
    <t>l25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</si>
</sst>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18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1" numFmtId="0" xfId="0" applyFont="1"/>
    <xf borderId="0" fillId="0" fontId="1" numFmtId="1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4" xfId="0" applyFont="1" applyNumberFormat="1"/>
    <xf borderId="0" fillId="4" fontId="1" numFmtId="0" xfId="0" applyAlignment="1" applyFill="1" applyFont="1">
      <alignment readingOrder="0"/>
    </xf>
    <xf borderId="0" fillId="4" fontId="1" numFmtId="2" xfId="0" applyFont="1" applyNumberForma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165" xfId="0" applyBorder="1" applyFont="1" applyNumberFormat="1"/>
    <xf borderId="8" fillId="0" fontId="1" numFmtId="165" xfId="0" applyBorder="1" applyFont="1" applyNumberFormat="1"/>
    <xf borderId="8" fillId="0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horizontal="right" readingOrder="0"/>
    </xf>
    <xf borderId="11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horizontal="right"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horizontal="right" readingOrder="0"/>
    </xf>
    <xf borderId="15" fillId="0" fontId="1" numFmtId="0" xfId="0" applyBorder="1" applyFont="1"/>
    <xf borderId="15" fillId="0" fontId="1" numFmtId="2" xfId="0" applyBorder="1" applyFont="1" applyNumberFormat="1"/>
    <xf borderId="16" fillId="0" fontId="1" numFmtId="0" xfId="0" applyAlignment="1" applyBorder="1" applyFont="1">
      <alignment horizontal="right" readingOrder="0"/>
    </xf>
    <xf borderId="17" fillId="0" fontId="1" numFmtId="2" xfId="0" applyBorder="1" applyFont="1" applyNumberFormat="1"/>
    <xf borderId="0" fillId="0" fontId="1" numFmtId="0" xfId="0" applyAlignment="1" applyFont="1">
      <alignment horizontal="right" readingOrder="0"/>
    </xf>
    <xf borderId="7" fillId="0" fontId="1" numFmtId="0" xfId="0" applyAlignment="1" applyBorder="1" applyFont="1">
      <alignment horizontal="right" readingOrder="0"/>
    </xf>
    <xf borderId="9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22.5"/>
    <col customWidth="1" min="4" max="4" width="20.88"/>
    <col customWidth="1" min="5" max="5" width="15.75"/>
    <col customWidth="1" min="6" max="6" width="17.63"/>
    <col customWidth="1" min="7" max="7" width="17.25"/>
    <col customWidth="1" min="8" max="8" width="15.25"/>
    <col customWidth="1" min="12" max="12" width="15.63"/>
    <col customWidth="1" min="13" max="13" width="15.38"/>
    <col customWidth="1" min="15" max="15" width="20.13"/>
  </cols>
  <sheetData>
    <row r="2">
      <c r="C2" s="1" t="s">
        <v>0</v>
      </c>
      <c r="D2" s="1">
        <v>0.08</v>
      </c>
      <c r="E2" s="2" t="s">
        <v>1</v>
      </c>
      <c r="F2" s="2">
        <v>2.67</v>
      </c>
      <c r="G2" s="1" t="s">
        <v>2</v>
      </c>
      <c r="H2" s="1">
        <v>500.0</v>
      </c>
      <c r="I2" s="2" t="s">
        <v>3</v>
      </c>
      <c r="J2" s="2">
        <v>7.0</v>
      </c>
    </row>
    <row r="3">
      <c r="B3" s="1" t="s">
        <v>4</v>
      </c>
      <c r="C3" s="1" t="s">
        <v>5</v>
      </c>
      <c r="G3" s="1" t="s">
        <v>6</v>
      </c>
      <c r="H3" s="1">
        <v>72.0</v>
      </c>
    </row>
    <row r="4">
      <c r="B4" s="1" t="s">
        <v>7</v>
      </c>
      <c r="C4" s="3">
        <f>1.61</f>
        <v>1.61</v>
      </c>
      <c r="D4" s="1" t="s">
        <v>8</v>
      </c>
    </row>
    <row r="5">
      <c r="B5" s="1" t="s">
        <v>9</v>
      </c>
      <c r="C5" s="3">
        <f t="shared" ref="C5:C13" si="1">C4+2*$D$2</f>
        <v>1.77</v>
      </c>
      <c r="D5" s="1" t="s">
        <v>10</v>
      </c>
      <c r="E5" s="4">
        <f t="shared" ref="E5:E11" si="2">PI()*C5*$H$3</f>
        <v>400.3645678</v>
      </c>
    </row>
    <row r="6">
      <c r="B6" s="1" t="s">
        <v>11</v>
      </c>
      <c r="C6" s="3">
        <f t="shared" si="1"/>
        <v>1.93</v>
      </c>
      <c r="D6" s="1" t="s">
        <v>12</v>
      </c>
      <c r="E6" s="4">
        <f t="shared" si="2"/>
        <v>436.5557151</v>
      </c>
      <c r="L6" s="5" t="s">
        <v>13</v>
      </c>
      <c r="M6" s="6">
        <f>4*PI()*10^(-7)</f>
        <v>0.000001256637061</v>
      </c>
      <c r="O6" s="1" t="s">
        <v>14</v>
      </c>
      <c r="P6" s="3">
        <f>(PI()*F19^2/4*G19)*7.1</f>
        <v>19.85427571</v>
      </c>
    </row>
    <row r="7">
      <c r="B7" s="1" t="s">
        <v>15</v>
      </c>
      <c r="C7" s="3">
        <f t="shared" si="1"/>
        <v>2.09</v>
      </c>
      <c r="D7" s="1" t="s">
        <v>16</v>
      </c>
      <c r="E7" s="4">
        <f t="shared" si="2"/>
        <v>472.7468625</v>
      </c>
      <c r="L7" s="5" t="s">
        <v>17</v>
      </c>
      <c r="M7" s="5">
        <v>1.0</v>
      </c>
      <c r="P7" s="1" t="s">
        <v>18</v>
      </c>
      <c r="Q7" s="1" t="s">
        <v>19</v>
      </c>
    </row>
    <row r="8">
      <c r="B8" s="1" t="s">
        <v>20</v>
      </c>
      <c r="C8" s="3">
        <f t="shared" si="1"/>
        <v>2.25</v>
      </c>
      <c r="D8" s="1" t="s">
        <v>21</v>
      </c>
      <c r="E8" s="4">
        <f t="shared" si="2"/>
        <v>508.9380099</v>
      </c>
      <c r="H8" s="1" t="s">
        <v>22</v>
      </c>
      <c r="I8" s="1" t="s">
        <v>23</v>
      </c>
      <c r="J8" s="1" t="s">
        <v>24</v>
      </c>
      <c r="L8" s="5" t="s">
        <v>25</v>
      </c>
      <c r="M8" s="5">
        <v>0.05312</v>
      </c>
      <c r="O8" s="1" t="s">
        <v>26</v>
      </c>
      <c r="P8" s="1">
        <v>3.65</v>
      </c>
    </row>
    <row r="9">
      <c r="B9" s="1" t="s">
        <v>27</v>
      </c>
      <c r="C9" s="3">
        <f t="shared" si="1"/>
        <v>2.41</v>
      </c>
      <c r="D9" s="1" t="s">
        <v>28</v>
      </c>
      <c r="E9" s="4">
        <f t="shared" si="2"/>
        <v>545.1291573</v>
      </c>
      <c r="G9" s="1" t="s">
        <v>29</v>
      </c>
      <c r="H9" s="1">
        <v>0.5</v>
      </c>
      <c r="I9" s="1">
        <v>0.5</v>
      </c>
      <c r="J9" s="3">
        <f>I9/H9</f>
        <v>1</v>
      </c>
      <c r="L9" s="5" t="s">
        <v>30</v>
      </c>
      <c r="M9" s="6">
        <f>(B20/2)^2*PI()</f>
        <v>0.00008883106519</v>
      </c>
    </row>
    <row r="10">
      <c r="B10" s="2" t="s">
        <v>31</v>
      </c>
      <c r="C10" s="7">
        <f t="shared" si="1"/>
        <v>2.57</v>
      </c>
      <c r="D10" s="1" t="s">
        <v>32</v>
      </c>
      <c r="E10" s="4">
        <f t="shared" si="2"/>
        <v>581.3203046</v>
      </c>
      <c r="G10" s="1" t="s">
        <v>33</v>
      </c>
      <c r="H10" s="8">
        <v>1.68E-8</v>
      </c>
      <c r="L10" s="5" t="s">
        <v>34</v>
      </c>
      <c r="M10" s="6">
        <f>(M6*M7*M9*H2^2)/M8*10^3</f>
        <v>0.5253596043</v>
      </c>
    </row>
    <row r="11">
      <c r="B11" s="2" t="s">
        <v>35</v>
      </c>
      <c r="C11" s="7">
        <f t="shared" si="1"/>
        <v>2.73</v>
      </c>
      <c r="D11" s="1" t="s">
        <v>36</v>
      </c>
      <c r="E11" s="4">
        <f t="shared" si="2"/>
        <v>617.511452</v>
      </c>
      <c r="G11" s="9" t="s">
        <v>37</v>
      </c>
      <c r="H11" s="10">
        <f>J9/(H10)*(PI()*(D2*10^-2)^2/4)</f>
        <v>29.91993003</v>
      </c>
      <c r="O11" s="1" t="s">
        <v>38</v>
      </c>
      <c r="P11" s="3">
        <f>(M10*10^-3)/P8</f>
        <v>0.0001439341382</v>
      </c>
    </row>
    <row r="12">
      <c r="B12" s="1" t="s">
        <v>39</v>
      </c>
      <c r="C12" s="3">
        <f t="shared" si="1"/>
        <v>2.89</v>
      </c>
      <c r="D12" s="11" t="s">
        <v>40</v>
      </c>
      <c r="E12" s="12">
        <f>SUM(E5:E11)</f>
        <v>3562.566069</v>
      </c>
      <c r="O12" s="1" t="s">
        <v>41</v>
      </c>
      <c r="P12" s="3">
        <f>5*P11</f>
        <v>0.0007196706908</v>
      </c>
    </row>
    <row r="13">
      <c r="B13" s="1" t="s">
        <v>42</v>
      </c>
      <c r="C13" s="3">
        <f t="shared" si="1"/>
        <v>3.05</v>
      </c>
      <c r="E13" s="4"/>
    </row>
    <row r="14">
      <c r="G14" s="11" t="s">
        <v>43</v>
      </c>
      <c r="H14" s="12">
        <f>E12*10^-2</f>
        <v>35.62566069</v>
      </c>
      <c r="L14" s="1" t="s">
        <v>44</v>
      </c>
      <c r="M14" s="1">
        <v>1.8</v>
      </c>
    </row>
    <row r="15">
      <c r="G15" s="9" t="s">
        <v>45</v>
      </c>
      <c r="H15" s="10">
        <f>H11</f>
        <v>29.91993003</v>
      </c>
      <c r="L15" s="1" t="s">
        <v>46</v>
      </c>
      <c r="M15" s="3">
        <f>F20^2/4*PI()</f>
        <v>0.000007282231406</v>
      </c>
    </row>
    <row r="16">
      <c r="G16" s="1" t="s">
        <v>47</v>
      </c>
      <c r="H16" s="4">
        <f>SUM(H14:H15)/2</f>
        <v>32.77279536</v>
      </c>
      <c r="L16" s="1" t="s">
        <v>48</v>
      </c>
      <c r="M16" s="3">
        <f>M14/M15</f>
        <v>247176.9846</v>
      </c>
    </row>
    <row r="17">
      <c r="M17" s="1">
        <v>247176.98</v>
      </c>
    </row>
    <row r="18">
      <c r="B18" s="13" t="s">
        <v>49</v>
      </c>
      <c r="C18" s="14" t="s">
        <v>50</v>
      </c>
      <c r="D18" s="14" t="s">
        <v>51</v>
      </c>
      <c r="E18" s="14" t="s">
        <v>52</v>
      </c>
      <c r="F18" s="14" t="s">
        <v>53</v>
      </c>
      <c r="G18" s="15" t="s">
        <v>54</v>
      </c>
    </row>
    <row r="19">
      <c r="B19" s="16">
        <v>2.127</v>
      </c>
      <c r="C19" s="17">
        <v>1.207</v>
      </c>
      <c r="D19" s="17">
        <v>0.808</v>
      </c>
      <c r="E19" s="17">
        <v>0.05</v>
      </c>
      <c r="F19" s="17">
        <v>0.609</v>
      </c>
      <c r="G19" s="18">
        <v>9.6</v>
      </c>
    </row>
    <row r="20">
      <c r="A20" s="1" t="s">
        <v>55</v>
      </c>
      <c r="B20" s="19">
        <f t="shared" ref="B20:F20" si="3">B19/2*10^-2</f>
        <v>0.010635</v>
      </c>
      <c r="C20" s="20">
        <f t="shared" si="3"/>
        <v>0.006035</v>
      </c>
      <c r="D20" s="21">
        <f t="shared" si="3"/>
        <v>0.00404</v>
      </c>
      <c r="E20" s="20">
        <f t="shared" si="3"/>
        <v>0.00025</v>
      </c>
      <c r="F20" s="21">
        <f t="shared" si="3"/>
        <v>0.003045</v>
      </c>
      <c r="G20" s="22">
        <f>G19*10^-2</f>
        <v>0.096</v>
      </c>
    </row>
    <row r="22">
      <c r="B22" s="23" t="s">
        <v>7</v>
      </c>
      <c r="C22" s="24">
        <f>C19</f>
        <v>1.207</v>
      </c>
      <c r="D22" s="23" t="s">
        <v>3</v>
      </c>
      <c r="E22" s="25">
        <v>10.0</v>
      </c>
      <c r="F22" s="26" t="s">
        <v>56</v>
      </c>
      <c r="G22" s="27">
        <f>750/E22</f>
        <v>75</v>
      </c>
    </row>
    <row r="23">
      <c r="B23" s="28" t="s">
        <v>9</v>
      </c>
      <c r="C23" s="29">
        <f t="shared" ref="C23:C47" si="4">C22+2*$E$19</f>
        <v>1.307</v>
      </c>
      <c r="D23" s="28" t="s">
        <v>10</v>
      </c>
      <c r="E23" s="30">
        <f t="shared" ref="E23:E47" si="5">PI()*C23*$G$22</f>
        <v>307.9546199</v>
      </c>
      <c r="F23" s="31" t="s">
        <v>57</v>
      </c>
      <c r="G23" s="32">
        <f>SUM(E23:E32)</f>
        <v>4139.833719</v>
      </c>
    </row>
    <row r="24">
      <c r="B24" s="28" t="s">
        <v>11</v>
      </c>
      <c r="C24" s="29">
        <f t="shared" si="4"/>
        <v>1.407</v>
      </c>
      <c r="D24" s="28" t="s">
        <v>12</v>
      </c>
      <c r="E24" s="30">
        <f t="shared" si="5"/>
        <v>331.5165648</v>
      </c>
    </row>
    <row r="25">
      <c r="B25" s="28" t="s">
        <v>15</v>
      </c>
      <c r="C25" s="29">
        <f t="shared" si="4"/>
        <v>1.507</v>
      </c>
      <c r="D25" s="28" t="s">
        <v>16</v>
      </c>
      <c r="E25" s="30">
        <f t="shared" si="5"/>
        <v>355.0785097</v>
      </c>
    </row>
    <row r="26">
      <c r="B26" s="28" t="s">
        <v>20</v>
      </c>
      <c r="C26" s="29">
        <f t="shared" si="4"/>
        <v>1.607</v>
      </c>
      <c r="D26" s="28" t="s">
        <v>21</v>
      </c>
      <c r="E26" s="30">
        <f t="shared" si="5"/>
        <v>378.6404546</v>
      </c>
    </row>
    <row r="27">
      <c r="B27" s="28" t="s">
        <v>27</v>
      </c>
      <c r="C27" s="29">
        <f t="shared" si="4"/>
        <v>1.707</v>
      </c>
      <c r="D27" s="28" t="s">
        <v>28</v>
      </c>
      <c r="E27" s="30">
        <f t="shared" si="5"/>
        <v>402.2023995</v>
      </c>
    </row>
    <row r="28">
      <c r="B28" s="28" t="s">
        <v>31</v>
      </c>
      <c r="C28" s="29">
        <f t="shared" si="4"/>
        <v>1.807</v>
      </c>
      <c r="D28" s="28" t="s">
        <v>32</v>
      </c>
      <c r="E28" s="30">
        <f t="shared" si="5"/>
        <v>425.7643444</v>
      </c>
    </row>
    <row r="29">
      <c r="B29" s="28" t="s">
        <v>35</v>
      </c>
      <c r="C29" s="29">
        <f t="shared" si="4"/>
        <v>1.907</v>
      </c>
      <c r="D29" s="28" t="s">
        <v>36</v>
      </c>
      <c r="E29" s="30">
        <f t="shared" si="5"/>
        <v>449.3262893</v>
      </c>
      <c r="F29" s="33"/>
    </row>
    <row r="30">
      <c r="B30" s="28" t="s">
        <v>39</v>
      </c>
      <c r="C30" s="29">
        <f t="shared" si="4"/>
        <v>2.007</v>
      </c>
      <c r="D30" s="28" t="s">
        <v>58</v>
      </c>
      <c r="E30" s="30">
        <f t="shared" si="5"/>
        <v>472.8882342</v>
      </c>
      <c r="F30" s="33"/>
    </row>
    <row r="31">
      <c r="B31" s="28" t="s">
        <v>42</v>
      </c>
      <c r="C31" s="29">
        <f t="shared" si="4"/>
        <v>2.107</v>
      </c>
      <c r="D31" s="28" t="s">
        <v>59</v>
      </c>
      <c r="E31" s="30">
        <f t="shared" si="5"/>
        <v>496.4501791</v>
      </c>
      <c r="F31" s="33"/>
    </row>
    <row r="32">
      <c r="B32" s="28" t="s">
        <v>60</v>
      </c>
      <c r="C32" s="29">
        <f t="shared" si="4"/>
        <v>2.207</v>
      </c>
      <c r="D32" s="28" t="s">
        <v>61</v>
      </c>
      <c r="E32" s="30">
        <f t="shared" si="5"/>
        <v>520.012124</v>
      </c>
      <c r="F32" s="33"/>
    </row>
    <row r="33">
      <c r="B33" s="28" t="s">
        <v>62</v>
      </c>
      <c r="C33" s="29">
        <f t="shared" si="4"/>
        <v>2.307</v>
      </c>
      <c r="D33" s="28" t="s">
        <v>63</v>
      </c>
      <c r="E33" s="30">
        <f t="shared" si="5"/>
        <v>543.5740689</v>
      </c>
      <c r="F33" s="33"/>
    </row>
    <row r="34">
      <c r="B34" s="28" t="s">
        <v>64</v>
      </c>
      <c r="C34" s="29">
        <f t="shared" si="4"/>
        <v>2.407</v>
      </c>
      <c r="D34" s="28" t="s">
        <v>65</v>
      </c>
      <c r="E34" s="30">
        <f t="shared" si="5"/>
        <v>567.1360138</v>
      </c>
      <c r="F34" s="33"/>
    </row>
    <row r="35">
      <c r="B35" s="28" t="s">
        <v>66</v>
      </c>
      <c r="C35" s="29">
        <f t="shared" si="4"/>
        <v>2.507</v>
      </c>
      <c r="D35" s="28" t="s">
        <v>67</v>
      </c>
      <c r="E35" s="30">
        <f t="shared" si="5"/>
        <v>590.6979587</v>
      </c>
      <c r="F35" s="33"/>
    </row>
    <row r="36">
      <c r="B36" s="28" t="s">
        <v>68</v>
      </c>
      <c r="C36" s="29">
        <f t="shared" si="4"/>
        <v>2.607</v>
      </c>
      <c r="D36" s="28" t="s">
        <v>69</v>
      </c>
      <c r="E36" s="30">
        <f t="shared" si="5"/>
        <v>614.2599036</v>
      </c>
      <c r="F36" s="33"/>
    </row>
    <row r="37">
      <c r="B37" s="28" t="s">
        <v>70</v>
      </c>
      <c r="C37" s="29">
        <f t="shared" si="4"/>
        <v>2.707</v>
      </c>
      <c r="D37" s="28" t="s">
        <v>71</v>
      </c>
      <c r="E37" s="30">
        <f t="shared" si="5"/>
        <v>637.8218485</v>
      </c>
      <c r="F37" s="33"/>
    </row>
    <row r="38">
      <c r="B38" s="28" t="s">
        <v>72</v>
      </c>
      <c r="C38" s="29">
        <f t="shared" si="4"/>
        <v>2.807</v>
      </c>
      <c r="D38" s="28" t="s">
        <v>73</v>
      </c>
      <c r="E38" s="30">
        <f t="shared" si="5"/>
        <v>661.3837934</v>
      </c>
    </row>
    <row r="39">
      <c r="B39" s="28" t="s">
        <v>74</v>
      </c>
      <c r="C39" s="29">
        <f t="shared" si="4"/>
        <v>2.907</v>
      </c>
      <c r="D39" s="28" t="s">
        <v>75</v>
      </c>
      <c r="E39" s="30">
        <f t="shared" si="5"/>
        <v>684.9457383</v>
      </c>
    </row>
    <row r="40">
      <c r="B40" s="28" t="s">
        <v>76</v>
      </c>
      <c r="C40" s="29">
        <f t="shared" si="4"/>
        <v>3.007</v>
      </c>
      <c r="D40" s="28" t="s">
        <v>77</v>
      </c>
      <c r="E40" s="30">
        <f t="shared" si="5"/>
        <v>708.5076832</v>
      </c>
    </row>
    <row r="41">
      <c r="B41" s="28" t="s">
        <v>78</v>
      </c>
      <c r="C41" s="29">
        <f t="shared" si="4"/>
        <v>3.107</v>
      </c>
      <c r="D41" s="28" t="s">
        <v>79</v>
      </c>
      <c r="E41" s="30">
        <f t="shared" si="5"/>
        <v>732.0696281</v>
      </c>
    </row>
    <row r="42">
      <c r="B42" s="28" t="s">
        <v>80</v>
      </c>
      <c r="C42" s="29">
        <f t="shared" si="4"/>
        <v>3.207</v>
      </c>
      <c r="D42" s="28" t="s">
        <v>81</v>
      </c>
      <c r="E42" s="30">
        <f t="shared" si="5"/>
        <v>755.631573</v>
      </c>
    </row>
    <row r="43">
      <c r="B43" s="28" t="s">
        <v>82</v>
      </c>
      <c r="C43" s="29">
        <f t="shared" si="4"/>
        <v>3.307</v>
      </c>
      <c r="D43" s="28" t="s">
        <v>83</v>
      </c>
      <c r="E43" s="30">
        <f t="shared" si="5"/>
        <v>779.1935179</v>
      </c>
    </row>
    <row r="44">
      <c r="B44" s="28" t="s">
        <v>84</v>
      </c>
      <c r="C44" s="29">
        <f t="shared" si="4"/>
        <v>3.407</v>
      </c>
      <c r="D44" s="28" t="s">
        <v>85</v>
      </c>
      <c r="E44" s="30">
        <f t="shared" si="5"/>
        <v>802.7554628</v>
      </c>
    </row>
    <row r="45">
      <c r="B45" s="28" t="s">
        <v>86</v>
      </c>
      <c r="C45" s="29">
        <f t="shared" si="4"/>
        <v>3.507</v>
      </c>
      <c r="D45" s="28" t="s">
        <v>87</v>
      </c>
      <c r="E45" s="30">
        <f t="shared" si="5"/>
        <v>826.3174077</v>
      </c>
    </row>
    <row r="46">
      <c r="B46" s="28" t="s">
        <v>88</v>
      </c>
      <c r="C46" s="29">
        <f t="shared" si="4"/>
        <v>3.607</v>
      </c>
      <c r="D46" s="28" t="s">
        <v>89</v>
      </c>
      <c r="E46" s="30">
        <f t="shared" si="5"/>
        <v>849.8793526</v>
      </c>
    </row>
    <row r="47">
      <c r="B47" s="34" t="s">
        <v>90</v>
      </c>
      <c r="C47" s="22">
        <f t="shared" si="4"/>
        <v>3.707</v>
      </c>
      <c r="D47" s="34" t="s">
        <v>91</v>
      </c>
      <c r="E47" s="35">
        <f t="shared" si="5"/>
        <v>873.4412975</v>
      </c>
    </row>
  </sheetData>
  <drawing r:id="rId1"/>
</worksheet>
</file>