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 Course\Data Rockie Bootcamp 7th\Outcome Files (During Class)\01 On-Demand\Sprint 06 - Statistics\Linear Regression\"/>
    </mc:Choice>
  </mc:AlternateContent>
  <xr:revisionPtr revIDLastSave="0" documentId="13_ncr:1_{9AD329AB-174A-4B07-91FE-3CBFAE3E12B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atterPlot" sheetId="2" r:id="rId1"/>
    <sheet name="mtcars" sheetId="1" r:id="rId2"/>
    <sheet name="SLR" sheetId="3" r:id="rId3"/>
    <sheet name="MLR" sheetId="4" r:id="rId4"/>
  </sheets>
  <calcPr calcId="191029"/>
</workbook>
</file>

<file path=xl/calcChain.xml><?xml version="1.0" encoding="utf-8"?>
<calcChain xmlns="http://schemas.openxmlformats.org/spreadsheetml/2006/main">
  <c r="J11" i="4" l="1"/>
  <c r="E3" i="4"/>
  <c r="F3" i="4" s="1"/>
  <c r="G3" i="4" s="1"/>
  <c r="E4" i="4"/>
  <c r="F4" i="4" s="1"/>
  <c r="G4" i="4" s="1"/>
  <c r="E5" i="4"/>
  <c r="F5" i="4" s="1"/>
  <c r="G5" i="4" s="1"/>
  <c r="E6" i="4"/>
  <c r="F6" i="4" s="1"/>
  <c r="G6" i="4" s="1"/>
  <c r="E7" i="4"/>
  <c r="F7" i="4" s="1"/>
  <c r="G7" i="4" s="1"/>
  <c r="E8" i="4"/>
  <c r="F8" i="4" s="1"/>
  <c r="G8" i="4" s="1"/>
  <c r="E9" i="4"/>
  <c r="F9" i="4" s="1"/>
  <c r="G9" i="4" s="1"/>
  <c r="E10" i="4"/>
  <c r="F10" i="4" s="1"/>
  <c r="G10" i="4" s="1"/>
  <c r="E11" i="4"/>
  <c r="F11" i="4" s="1"/>
  <c r="G11" i="4" s="1"/>
  <c r="E12" i="4"/>
  <c r="F12" i="4" s="1"/>
  <c r="G12" i="4" s="1"/>
  <c r="E13" i="4"/>
  <c r="F13" i="4" s="1"/>
  <c r="G13" i="4" s="1"/>
  <c r="E14" i="4"/>
  <c r="F14" i="4" s="1"/>
  <c r="G14" i="4" s="1"/>
  <c r="E15" i="4"/>
  <c r="F15" i="4" s="1"/>
  <c r="G15" i="4" s="1"/>
  <c r="E16" i="4"/>
  <c r="F16" i="4" s="1"/>
  <c r="G16" i="4" s="1"/>
  <c r="E17" i="4"/>
  <c r="F17" i="4" s="1"/>
  <c r="G17" i="4" s="1"/>
  <c r="E18" i="4"/>
  <c r="F18" i="4" s="1"/>
  <c r="G18" i="4" s="1"/>
  <c r="E19" i="4"/>
  <c r="F19" i="4" s="1"/>
  <c r="G19" i="4" s="1"/>
  <c r="E20" i="4"/>
  <c r="F20" i="4" s="1"/>
  <c r="G20" i="4" s="1"/>
  <c r="E21" i="4"/>
  <c r="F21" i="4" s="1"/>
  <c r="G21" i="4" s="1"/>
  <c r="E22" i="4"/>
  <c r="F22" i="4" s="1"/>
  <c r="G22" i="4" s="1"/>
  <c r="E23" i="4"/>
  <c r="F23" i="4" s="1"/>
  <c r="G23" i="4" s="1"/>
  <c r="E24" i="4"/>
  <c r="F24" i="4" s="1"/>
  <c r="G24" i="4" s="1"/>
  <c r="E25" i="4"/>
  <c r="F25" i="4" s="1"/>
  <c r="G25" i="4" s="1"/>
  <c r="E26" i="4"/>
  <c r="F26" i="4" s="1"/>
  <c r="G26" i="4" s="1"/>
  <c r="E27" i="4"/>
  <c r="F27" i="4" s="1"/>
  <c r="G27" i="4" s="1"/>
  <c r="E28" i="4"/>
  <c r="F28" i="4" s="1"/>
  <c r="G28" i="4" s="1"/>
  <c r="E29" i="4"/>
  <c r="F29" i="4" s="1"/>
  <c r="G29" i="4" s="1"/>
  <c r="E30" i="4"/>
  <c r="F30" i="4" s="1"/>
  <c r="G30" i="4" s="1"/>
  <c r="E31" i="4"/>
  <c r="F31" i="4" s="1"/>
  <c r="G31" i="4" s="1"/>
  <c r="E32" i="4"/>
  <c r="F32" i="4" s="1"/>
  <c r="G32" i="4" s="1"/>
  <c r="E33" i="4"/>
  <c r="F33" i="4" s="1"/>
  <c r="G33" i="4" s="1"/>
  <c r="E2" i="4"/>
  <c r="F2" i="4" s="1"/>
  <c r="G2" i="4" s="1"/>
  <c r="N35" i="4"/>
  <c r="M8" i="4" a="1"/>
  <c r="P8" i="4" s="1"/>
  <c r="F7" i="3"/>
  <c r="F6" i="3"/>
  <c r="G6" i="3"/>
  <c r="G7" i="3"/>
  <c r="J3" i="4" l="1"/>
  <c r="S13" i="4"/>
  <c r="S14" i="4" s="1"/>
  <c r="M8" i="4"/>
  <c r="N8" i="4"/>
  <c r="O8" i="4"/>
  <c r="N2" i="1" l="1"/>
</calcChain>
</file>

<file path=xl/sharedStrings.xml><?xml version="1.0" encoding="utf-8"?>
<sst xmlns="http://schemas.openxmlformats.org/spreadsheetml/2006/main" count="184" uniqueCount="97">
  <si>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</si>
  <si>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</si>
  <si>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</si>
  <si>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</si>
  <si>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</si>
  <si>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</si>
  <si>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</si>
  <si>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</si>
  <si>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</si>
  <si>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</si>
  <si>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</si>
  <si>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</si>
  <si>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f(gp)</t>
  </si>
  <si>
    <t>mpg = b0 + b1*hp</t>
  </si>
  <si>
    <t xml:space="preserve">Intercept </t>
  </si>
  <si>
    <t>Slope</t>
  </si>
  <si>
    <t>formula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</si>
  <si>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</si>
  <si>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</si>
  <si>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</si>
  <si>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</si>
  <si>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</si>
  <si>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</si>
  <si>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</si>
  <si>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</si>
  <si>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</si>
  <si>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</si>
  <si>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</si>
  <si>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</si>
  <si>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</si>
  <si>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</si>
  <si>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</si>
  <si>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</si>
  <si>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</si>
  <si>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</si>
  <si>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</si>
  <si>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</si>
  <si>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</si>
  <si>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</si>
  <si>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Data Analysis Add-On: Regression</t>
  </si>
  <si>
    <t>กรณี Linear Regression -&gt; Multiple R == Peerson Correlation</t>
  </si>
  <si>
    <t>(Correlation)</t>
  </si>
  <si>
    <t>Correlation^2</t>
  </si>
  <si>
    <t>Overall Significance of Model</t>
  </si>
  <si>
    <t>else ---&gt; must revise model</t>
  </si>
  <si>
    <t>if Significance F &lt; 0.05 ---&gt; Created Model is significant.</t>
  </si>
  <si>
    <t>R Square อยู่ระหว่าง 0 ถึง 1 -&gt; ยิ่งค่าเยอะ = model ดี ; Model Accuracy ประมาณ 60.24%</t>
  </si>
  <si>
    <t>p-value : ทดสอบนัยยะสำคัญของตัวแปรแต่ละตัว</t>
  </si>
  <si>
    <t>MPG = 30.10 + (-0.07)*HP</t>
  </si>
  <si>
    <t>-&gt; นักสถิติสนใจ slope มากกว่า intercept</t>
  </si>
  <si>
    <t>-&gt; เพราะ เมื่อ HP เป็น 0, intercept ทำให้ค่า MPG = 30.10 แต่ในความเป็นจริง แรงม้าไม่มี ก็ไม่ควรมีอัตราการกินน้ำมัน (Mile Per Gallon)</t>
  </si>
  <si>
    <t>-&gt; ดังนั้น slope จึงใช้อธิบาย / สรุปผล ได้โอเคกว่า intercept</t>
  </si>
  <si>
    <t>Confident Interval</t>
  </si>
  <si>
    <t>Single Linear Regression</t>
  </si>
  <si>
    <t>mpg = b0 + b1*hp + b2*wt + b3*am</t>
  </si>
  <si>
    <t>mpg = f(hp, wt, am)</t>
  </si>
  <si>
    <t>intercept</t>
  </si>
  <si>
    <t>am = 0</t>
  </si>
  <si>
    <t>: auto</t>
  </si>
  <si>
    <t>am = 1</t>
  </si>
  <si>
    <t>: manual</t>
  </si>
  <si>
    <t>--&gt; เพิ่มขึ้นจาก 62.4% (SLR) เป็น 83.98% (MLR)</t>
  </si>
  <si>
    <t xml:space="preserve">&lt; 0.05 </t>
  </si>
  <si>
    <t>มีตัวแปรต้นอย่างน้อย 1 ตัวที่ Significance (มีอย่างน้อย 1 ตัว ที่สามารถใช้ทำนายค่า y ได้)</t>
  </si>
  <si>
    <t>Significance ---&gt;</t>
  </si>
  <si>
    <t>MPG = 34.0029 + (-0.03)*HP + (-2.87)*WT + 2.08*AM</t>
  </si>
  <si>
    <t>HP</t>
  </si>
  <si>
    <t>WT</t>
  </si>
  <si>
    <t>Predicted MPG</t>
  </si>
  <si>
    <t>AM</t>
  </si>
  <si>
    <t xml:space="preserve">Objectives that we run model </t>
  </si>
  <si>
    <t>1. Prediction</t>
  </si>
  <si>
    <t>2. Inference (Why ?)</t>
  </si>
  <si>
    <t>Prediction Model -&gt; ทำนายแม่นมาก แต่ไม่รู้ข้างในเป็นมายังไง (blackbox) ex. Machine Learning Model</t>
  </si>
  <si>
    <t>Inference Model -&gt; performance มักจะด้อยกว่า inference แต่ปรับจูนได้ง่าย ที่มาที่ไปชัดเจน</t>
  </si>
  <si>
    <t>predicted_mpg</t>
  </si>
  <si>
    <t>--&gt; Correl(Actual_y, Predicted_y)</t>
  </si>
  <si>
    <t>เพราะการจะหา correlation ระหว่างแต่ละตัวแปร x ต่อ y แบบ 1:1 มันทำยาก</t>
  </si>
  <si>
    <t>* predicted_y เหมือนเป็นตัวแทนของ ตัวแปร hp, wt, am</t>
  </si>
  <si>
    <t>error</t>
  </si>
  <si>
    <t>error^2</t>
  </si>
  <si>
    <t xml:space="preserve">sum square error </t>
  </si>
  <si>
    <t>minimize</t>
  </si>
  <si>
    <t>-&gt; เมื่อลองเปลี่ยน coef. ของ model จะพบว่า sum square error มากขึ้นทุกกรณี</t>
  </si>
  <si>
    <t>-&gt; เพราะ สมการ linear regression มี constraint ว่าต้องทำให้ mean square error</t>
  </si>
  <si>
    <t xml:space="preserve"> ต่ำที่สุดอยู่แล้ว</t>
  </si>
  <si>
    <t>-&gt; linear model ที่ได้ เป็น best fitted line = lowest error</t>
  </si>
  <si>
    <t>RMSE</t>
  </si>
  <si>
    <t>-&gt; "optimal solution"</t>
  </si>
  <si>
    <t>ตัวแปรที่ significance จะมี p-value &lt; 5%</t>
  </si>
  <si>
    <t>p - value**</t>
  </si>
  <si>
    <t xml:space="preserve">**p - value --&gt; </t>
  </si>
  <si>
    <t xml:space="preserve">--&gt; </t>
  </si>
  <si>
    <t>hp, wt = significant</t>
  </si>
  <si>
    <t xml:space="preserve">am = un-significant </t>
  </si>
  <si>
    <t>โดย common sense, gear auto หรือ manual ควรจะเป็นปัจจัยสำคัญต่อการบริโภคน้ำมัน</t>
  </si>
  <si>
    <t>ผลสรุปยังดูมีจุดที่อาจจะขัดแย้ง -&gt; อาจจะเกิดจากการเก็บข้อมูลไม่มากพอ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</si>
</sst>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6" fillId="0" borderId="0" xfId="0" applyFont="1"/>
    <xf numFmtId="0" fontId="19" fillId="0" borderId="11" xfId="0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  <xf numFmtId="0" fontId="18" fillId="0" borderId="11" xfId="0" applyFont="1" applyBorder="1" applyAlignment="1">
      <alignment horizontal="centerContinuous"/>
    </xf>
    <xf numFmtId="164" fontId="0" fillId="0" borderId="0" xfId="0" applyNumberFormat="1"/>
    <xf numFmtId="0" fontId="0" fillId="33" borderId="0" xfId="0" applyFill="1"/>
    <xf numFmtId="2" fontId="16" fillId="33" borderId="0" xfId="0" applyNumberFormat="1" applyFont="1" applyFill="1"/>
    <xf numFmtId="0" fontId="16" fillId="33" borderId="0" xfId="0" applyFont="1" applyFill="1"/>
    <xf numFmtId="0" fontId="16" fillId="33" borderId="10" xfId="0" applyFont="1" applyFill="1" applyBorder="1"/>
    <xf numFmtId="0" fontId="20" fillId="0" borderId="0" xfId="0" applyFont="1"/>
    <xf numFmtId="166" fontId="16" fillId="33" borderId="0" xfId="0" applyNumberFormat="1" applyFont="1" applyFill="1"/>
    <xf numFmtId="165" fontId="0" fillId="0" borderId="0" xfId="0" applyNumberFormat="1"/>
    <xf numFmtId="165" fontId="0" fillId="0" borderId="10" xfId="0" applyNumberFormat="1" applyBorder="1"/>
    <xf numFmtId="166" fontId="0" fillId="33" borderId="0" xfId="0" applyNumberFormat="1" applyFill="1"/>
    <xf numFmtId="166" fontId="16" fillId="33" borderId="10" xfId="0" applyNumberFormat="1" applyFont="1" applyFill="1" applyBorder="1"/>
    <xf numFmtId="0" fontId="16" fillId="0" borderId="10" xfId="0" applyFont="1" applyBorder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0" fillId="0" borderId="0" xfId="0" quotePrefix="1"/>
    <xf numFmtId="0" fontId="16" fillId="0" borderId="0" xfId="0" quotePrefix="1" applyFont="1"/>
    <xf numFmtId="0" fontId="0" fillId="0" borderId="0" xfId="0" applyAlignment="1">
      <alignment horizontal="center"/>
    </xf>
    <xf numFmtId="0" fontId="16" fillId="34" borderId="0" xfId="0" applyFont="1" applyFill="1"/>
    <xf numFmtId="0" fontId="0" fillId="34" borderId="0" xfId="0" applyFill="1"/>
    <xf numFmtId="166" fontId="16" fillId="34" borderId="0" xfId="0" applyNumberFormat="1" applyFont="1" applyFill="1"/>
    <xf numFmtId="165" fontId="0" fillId="34" borderId="0" xfId="0" applyNumberFormat="1" applyFill="1"/>
    <xf numFmtId="165" fontId="0" fillId="35" borderId="0" xfId="0" applyNumberFormat="1" applyFill="1"/>
    <xf numFmtId="165" fontId="0" fillId="36" borderId="10" xfId="0" applyNumberFormat="1" applyFill="1" applyBorder="1"/>
    <xf numFmtId="0" fontId="16" fillId="37" borderId="0" xfId="0" applyFont="1" applyFill="1"/>
    <xf numFmtId="164" fontId="16" fillId="0" borderId="0" xfId="0" applyNumberFormat="1" applyFont="1"/>
    <xf numFmtId="164" fontId="16" fillId="0" borderId="0" xfId="0" quotePrefix="1" applyNumberFormat="1" applyFont="1"/>
    <xf numFmtId="164" fontId="23" fillId="0" borderId="0" xfId="0" applyNumberFormat="1" applyFont="1"/>
    <xf numFmtId="164" fontId="23" fillId="0" borderId="0" xfId="0" quotePrefix="1" applyNumberFormat="1" applyFont="1"/>
    <xf numFmtId="164" fontId="21" fillId="0" borderId="0" xfId="0" applyNumberFormat="1" applyFont="1"/>
    <xf numFmtId="164" fontId="24" fillId="0" borderId="0" xfId="0" quotePrefix="1" applyNumberFormat="1" applyFont="1"/>
    <xf numFmtId="0" fontId="16" fillId="0" borderId="10" xfId="0" applyFont="1" applyBorder="1" applyAlignment="1">
      <alignment horizontal="center"/>
    </xf>
    <xf numFmtId="165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70884953374005E-2"/>
          <c:y val="8.0480417754569197E-2"/>
          <c:w val="0.91563935395447582"/>
          <c:h val="0.82723069015850825"/>
        </c:manualLayout>
      </c:layout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02-4E13-8130-C85FF4CF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094687"/>
        <c:axId val="669093727"/>
      </c:scatterChart>
      <c:valAx>
        <c:axId val="66909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3727"/>
        <c:crosses val="autoZero"/>
        <c:crossBetween val="midCat"/>
      </c:valAx>
      <c:valAx>
        <c:axId val="6690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E79DB1-CF40-4C88-BA2C-183E11C0B622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285EE-EDC7-F570-2CDA-8A61F8658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6</xdr:row>
      <xdr:rowOff>85725</xdr:rowOff>
    </xdr:from>
    <xdr:to>
      <xdr:col>26</xdr:col>
      <xdr:colOff>276225</xdr:colOff>
      <xdr:row>15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D28A7E-5E94-C856-7C0C-058941C6380B}"/>
            </a:ext>
          </a:extLst>
        </xdr:cNvPr>
        <xdr:cNvCxnSpPr/>
      </xdr:nvCxnSpPr>
      <xdr:spPr>
        <a:xfrm>
          <a:off x="10868025" y="1257300"/>
          <a:ext cx="525780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123826</xdr:colOff>
      <xdr:row>8</xdr:row>
      <xdr:rowOff>85726</xdr:rowOff>
    </xdr:from>
    <xdr:to>
      <xdr:col>25</xdr:col>
      <xdr:colOff>371476</xdr:colOff>
      <xdr:row>10</xdr:row>
      <xdr:rowOff>66676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6A5DB7B-8D49-2017-5DB2-84624E62D17D}"/>
            </a:ext>
          </a:extLst>
        </xdr:cNvPr>
        <xdr:cNvSpPr txBox="1"/>
      </xdr:nvSpPr>
      <xdr:spPr>
        <a:xfrm>
          <a:off x="14144626" y="1638301"/>
          <a:ext cx="1466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Symetrix</a:t>
          </a:r>
          <a:r>
            <a:rPr lang="en-US" sz="1400" b="1" baseline="0">
              <a:solidFill>
                <a:srgbClr val="FF0000"/>
              </a:solidFill>
            </a:rPr>
            <a:t> Matrix</a:t>
          </a:r>
        </a:p>
        <a:p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opLeftCell="D8" zoomScale="130" zoomScaleNormal="130" workbookViewId="0">
      <selection activeCell="M27" sqref="M27"/>
    </sheetView>
  </sheetViews>
  <sheetFormatPr defaultRowHeight="15" x14ac:dyDescent="0.25"/>
  <sheetData>
    <row r="1" spans="1:27" ht="15.75" thickBot="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7" x14ac:dyDescent="0.2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N2">
        <f>+CORREL(B2:B33,A2:A33)</f>
        <v>-0.77616837182658638</v>
      </c>
      <c r="P2" s="2"/>
      <c r="Q2" s="2" t="s">
        <v>3</v>
      </c>
      <c r="R2" s="2" t="s">
        <v>0</v>
      </c>
    </row>
    <row r="3" spans="1:27" x14ac:dyDescent="0.2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P3" t="s">
        <v>3</v>
      </c>
      <c r="Q3">
        <v>1</v>
      </c>
    </row>
    <row r="4" spans="1:27" ht="15.75" thickBot="1" x14ac:dyDescent="0.3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P4" s="1" t="s">
        <v>0</v>
      </c>
      <c r="Q4" s="1">
        <v>-0.77616837182658638</v>
      </c>
      <c r="R4" s="1">
        <v>1</v>
      </c>
    </row>
    <row r="5" spans="1:27" ht="15.75" thickBot="1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27" x14ac:dyDescent="0.2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N6" s="3" t="s">
        <v>11</v>
      </c>
      <c r="O6" s="3"/>
      <c r="P6" s="4"/>
      <c r="Q6" s="2" t="s">
        <v>3</v>
      </c>
      <c r="R6" s="2" t="s">
        <v>0</v>
      </c>
      <c r="S6" s="2" t="s">
        <v>1</v>
      </c>
      <c r="T6" s="2" t="s">
        <v>2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9</v>
      </c>
      <c r="AA6" s="2" t="s">
        <v>10</v>
      </c>
    </row>
    <row r="7" spans="1:27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P7" t="s">
        <v>3</v>
      </c>
      <c r="Q7">
        <v>1</v>
      </c>
    </row>
    <row r="8" spans="1:27" x14ac:dyDescent="0.25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P8" t="s">
        <v>0</v>
      </c>
      <c r="Q8">
        <v>-0.77616837182658638</v>
      </c>
      <c r="R8">
        <v>1</v>
      </c>
    </row>
    <row r="9" spans="1:27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P9" t="s">
        <v>1</v>
      </c>
      <c r="Q9">
        <v>0.83244745272181953</v>
      </c>
      <c r="R9">
        <v>-0.8521619594266131</v>
      </c>
      <c r="S9">
        <v>1</v>
      </c>
    </row>
    <row r="10" spans="1:27" x14ac:dyDescent="0.2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P10" t="s">
        <v>2</v>
      </c>
      <c r="Q10">
        <v>0.79094858636980647</v>
      </c>
      <c r="R10">
        <v>-0.84755137926247848</v>
      </c>
      <c r="S10">
        <v>0.9020328721469989</v>
      </c>
      <c r="T10">
        <v>1</v>
      </c>
    </row>
    <row r="11" spans="1:27" x14ac:dyDescent="0.2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P11" t="s">
        <v>4</v>
      </c>
      <c r="Q11">
        <v>-0.44875911687291947</v>
      </c>
      <c r="R11">
        <v>0.68117190780674908</v>
      </c>
      <c r="S11">
        <v>-0.69993811382876991</v>
      </c>
      <c r="T11">
        <v>-0.71021392716927001</v>
      </c>
      <c r="U11">
        <v>1</v>
      </c>
    </row>
    <row r="12" spans="1:27" x14ac:dyDescent="0.2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P12" t="s">
        <v>5</v>
      </c>
      <c r="Q12">
        <v>0.6587478873447592</v>
      </c>
      <c r="R12">
        <v>-0.8676593765172278</v>
      </c>
      <c r="S12">
        <v>0.78249579446324091</v>
      </c>
      <c r="T12">
        <v>0.8879799220581378</v>
      </c>
      <c r="U12">
        <v>-0.71244064669737173</v>
      </c>
      <c r="V12">
        <v>1</v>
      </c>
    </row>
    <row r="13" spans="1:27" x14ac:dyDescent="0.2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P13" t="s">
        <v>6</v>
      </c>
      <c r="Q13">
        <v>-0.70822338886195324</v>
      </c>
      <c r="R13">
        <v>0.41868403392177822</v>
      </c>
      <c r="S13">
        <v>-0.59124207376886861</v>
      </c>
      <c r="T13">
        <v>-0.4336978808110139</v>
      </c>
      <c r="U13">
        <v>9.1204759651182993E-2</v>
      </c>
      <c r="V13">
        <v>-0.17471587871340488</v>
      </c>
      <c r="W13">
        <v>1</v>
      </c>
    </row>
    <row r="14" spans="1:27" x14ac:dyDescent="0.2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P14" t="s">
        <v>7</v>
      </c>
      <c r="Q14">
        <v>-0.72309673735244961</v>
      </c>
      <c r="R14">
        <v>0.66403891912759294</v>
      </c>
      <c r="S14">
        <v>-0.81081179608300535</v>
      </c>
      <c r="T14">
        <v>-0.71041589079060019</v>
      </c>
      <c r="U14">
        <v>0.44027846495534917</v>
      </c>
      <c r="V14">
        <v>-0.55491567766399397</v>
      </c>
      <c r="W14">
        <v>0.74453544352625423</v>
      </c>
      <c r="X14">
        <v>1</v>
      </c>
    </row>
    <row r="15" spans="1:27" x14ac:dyDescent="0.2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P15" t="s">
        <v>8</v>
      </c>
      <c r="Q15">
        <v>-0.24320425718585106</v>
      </c>
      <c r="R15">
        <v>0.59983242945464765</v>
      </c>
      <c r="S15">
        <v>-0.52260704690067539</v>
      </c>
      <c r="T15">
        <v>-0.59122704006394744</v>
      </c>
      <c r="U15">
        <v>0.71271112722626973</v>
      </c>
      <c r="V15">
        <v>-0.69249525883948415</v>
      </c>
      <c r="W15">
        <v>-0.22986086218488297</v>
      </c>
      <c r="X15">
        <v>0.16834512458535861</v>
      </c>
      <c r="Y15">
        <v>1</v>
      </c>
    </row>
    <row r="16" spans="1:27" x14ac:dyDescent="0.2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P16" t="s">
        <v>9</v>
      </c>
      <c r="Q16">
        <v>-0.12570425822547418</v>
      </c>
      <c r="R16">
        <v>0.48028475733884218</v>
      </c>
      <c r="S16">
        <v>-0.49268659938947124</v>
      </c>
      <c r="T16">
        <v>-0.55556919856248266</v>
      </c>
      <c r="U16">
        <v>0.6996101319346647</v>
      </c>
      <c r="V16">
        <v>-0.58328699653664795</v>
      </c>
      <c r="W16">
        <v>-0.21268222972036493</v>
      </c>
      <c r="X16">
        <v>0.20602334873357925</v>
      </c>
      <c r="Y16">
        <v>0.79405876025634348</v>
      </c>
      <c r="Z16">
        <v>1</v>
      </c>
    </row>
    <row r="17" spans="1:27" ht="15.75" thickBot="1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P17" s="1" t="s">
        <v>10</v>
      </c>
      <c r="Q17" s="1">
        <v>0.74981247154911024</v>
      </c>
      <c r="R17" s="1">
        <v>-0.55092507390245871</v>
      </c>
      <c r="S17" s="1">
        <v>0.52698829374964329</v>
      </c>
      <c r="T17" s="1">
        <v>0.39497686486896932</v>
      </c>
      <c r="U17" s="1">
        <v>-9.0789798868867275E-2</v>
      </c>
      <c r="V17" s="1">
        <v>0.42760593773548722</v>
      </c>
      <c r="W17" s="1">
        <v>-0.65624922833805888</v>
      </c>
      <c r="X17" s="1">
        <v>-0.56960714100684262</v>
      </c>
      <c r="Y17" s="1">
        <v>5.7534351070504114E-2</v>
      </c>
      <c r="Z17" s="1">
        <v>0.27407283635752228</v>
      </c>
      <c r="AA17" s="1">
        <v>1</v>
      </c>
    </row>
    <row r="18" spans="1:27" x14ac:dyDescent="0.2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27" x14ac:dyDescent="0.25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27" ht="15.75" thickBot="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27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  <c r="N21" s="3" t="s">
        <v>11</v>
      </c>
      <c r="P21" s="2"/>
      <c r="Q21" s="2" t="s">
        <v>3</v>
      </c>
      <c r="R21" s="2" t="s">
        <v>0</v>
      </c>
      <c r="S21" s="2" t="s">
        <v>1</v>
      </c>
      <c r="T21" s="2" t="s">
        <v>2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10</v>
      </c>
    </row>
    <row r="22" spans="1:27" x14ac:dyDescent="0.2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  <c r="P22" t="s">
        <v>3</v>
      </c>
      <c r="Q22" s="5">
        <v>1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  <c r="P23" t="s">
        <v>0</v>
      </c>
      <c r="Q23" s="5">
        <v>-0.77616837182658638</v>
      </c>
      <c r="R23" s="5">
        <v>1</v>
      </c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  <c r="P24" t="s">
        <v>1</v>
      </c>
      <c r="Q24" s="5">
        <v>0.83244745272181953</v>
      </c>
      <c r="R24" s="5">
        <v>-0.8521619594266131</v>
      </c>
      <c r="S24" s="5">
        <v>1</v>
      </c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  <c r="P25" t="s">
        <v>2</v>
      </c>
      <c r="Q25" s="5">
        <v>0.79094858636980647</v>
      </c>
      <c r="R25" s="5">
        <v>-0.84755137926247848</v>
      </c>
      <c r="S25" s="5">
        <v>0.9020328721469989</v>
      </c>
      <c r="T25" s="5">
        <v>1</v>
      </c>
      <c r="U25" s="5"/>
      <c r="V25" s="5"/>
      <c r="W25" s="5"/>
      <c r="X25" s="5"/>
      <c r="Y25" s="5"/>
      <c r="Z25" s="5"/>
      <c r="AA25" s="5"/>
    </row>
    <row r="26" spans="1:27" x14ac:dyDescent="0.2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  <c r="P26" t="s">
        <v>4</v>
      </c>
      <c r="Q26" s="5">
        <v>-0.44875911687291947</v>
      </c>
      <c r="R26" s="5">
        <v>0.68117190780674908</v>
      </c>
      <c r="S26" s="5">
        <v>-0.69993811382876991</v>
      </c>
      <c r="T26" s="5">
        <v>-0.71021392716927001</v>
      </c>
      <c r="U26" s="5">
        <v>1</v>
      </c>
      <c r="V26" s="5"/>
      <c r="W26" s="5"/>
      <c r="X26" s="5"/>
      <c r="Y26" s="5"/>
      <c r="Z26" s="5"/>
      <c r="AA26" s="5"/>
    </row>
    <row r="27" spans="1:27" x14ac:dyDescent="0.2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  <c r="P27" t="s">
        <v>5</v>
      </c>
      <c r="Q27" s="5">
        <v>0.6587478873447592</v>
      </c>
      <c r="R27" s="5">
        <v>-0.8676593765172278</v>
      </c>
      <c r="S27" s="5">
        <v>0.78249579446324091</v>
      </c>
      <c r="T27" s="5">
        <v>0.8879799220581378</v>
      </c>
      <c r="U27" s="5">
        <v>-0.71244064669737173</v>
      </c>
      <c r="V27" s="5">
        <v>1</v>
      </c>
      <c r="W27" s="5"/>
      <c r="X27" s="5"/>
      <c r="Y27" s="5"/>
      <c r="Z27" s="5"/>
      <c r="AA27" s="5"/>
    </row>
    <row r="28" spans="1:27" x14ac:dyDescent="0.2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  <c r="P28" t="s">
        <v>6</v>
      </c>
      <c r="Q28" s="5">
        <v>-0.70822338886195324</v>
      </c>
      <c r="R28" s="5">
        <v>0.41868403392177822</v>
      </c>
      <c r="S28" s="5">
        <v>-0.59124207376886861</v>
      </c>
      <c r="T28" s="5">
        <v>-0.4336978808110139</v>
      </c>
      <c r="U28" s="5">
        <v>9.1204759651182993E-2</v>
      </c>
      <c r="V28" s="5">
        <v>-0.17471587871340488</v>
      </c>
      <c r="W28" s="5">
        <v>1</v>
      </c>
      <c r="X28" s="5"/>
      <c r="Y28" s="5"/>
      <c r="Z28" s="5"/>
      <c r="AA28" s="5"/>
    </row>
    <row r="29" spans="1:27" x14ac:dyDescent="0.2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  <c r="P29" t="s">
        <v>7</v>
      </c>
      <c r="Q29" s="5">
        <v>-0.72309673735244961</v>
      </c>
      <c r="R29" s="5">
        <v>0.66403891912759294</v>
      </c>
      <c r="S29" s="5">
        <v>-0.81081179608300535</v>
      </c>
      <c r="T29" s="5">
        <v>-0.71041589079060019</v>
      </c>
      <c r="U29" s="5">
        <v>0.44027846495534917</v>
      </c>
      <c r="V29" s="5">
        <v>-0.55491567766399397</v>
      </c>
      <c r="W29" s="5">
        <v>0.74453544352625423</v>
      </c>
      <c r="X29" s="5">
        <v>1</v>
      </c>
      <c r="Y29" s="5"/>
      <c r="Z29" s="5"/>
      <c r="AA29" s="5"/>
    </row>
    <row r="30" spans="1:27" x14ac:dyDescent="0.2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  <c r="P30" t="s">
        <v>8</v>
      </c>
      <c r="Q30" s="5">
        <v>-0.24320425718585106</v>
      </c>
      <c r="R30" s="5">
        <v>0.59983242945464765</v>
      </c>
      <c r="S30" s="5">
        <v>-0.52260704690067539</v>
      </c>
      <c r="T30" s="5">
        <v>-0.59122704006394744</v>
      </c>
      <c r="U30" s="5">
        <v>0.71271112722626973</v>
      </c>
      <c r="V30" s="5">
        <v>-0.69249525883948415</v>
      </c>
      <c r="W30" s="5">
        <v>-0.22986086218488297</v>
      </c>
      <c r="X30" s="5">
        <v>0.16834512458535861</v>
      </c>
      <c r="Y30" s="5">
        <v>1</v>
      </c>
      <c r="Z30" s="5"/>
      <c r="AA30" s="5"/>
    </row>
    <row r="31" spans="1:27" x14ac:dyDescent="0.2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  <c r="P31" t="s">
        <v>9</v>
      </c>
      <c r="Q31" s="5">
        <v>-0.12570425822547418</v>
      </c>
      <c r="R31" s="5">
        <v>0.48028475733884218</v>
      </c>
      <c r="S31" s="5">
        <v>-0.49268659938947124</v>
      </c>
      <c r="T31" s="5">
        <v>-0.55556919856248266</v>
      </c>
      <c r="U31" s="5">
        <v>0.6996101319346647</v>
      </c>
      <c r="V31" s="5">
        <v>-0.58328699653664795</v>
      </c>
      <c r="W31" s="5">
        <v>-0.21268222972036493</v>
      </c>
      <c r="X31" s="5">
        <v>0.20602334873357925</v>
      </c>
      <c r="Y31" s="5">
        <v>0.79405876025634348</v>
      </c>
      <c r="Z31" s="5">
        <v>1</v>
      </c>
      <c r="AA31" s="5"/>
    </row>
    <row r="32" spans="1:27" ht="15.75" thickBot="1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  <c r="P32" s="1" t="s">
        <v>10</v>
      </c>
      <c r="Q32" s="6">
        <v>0.74981247154911024</v>
      </c>
      <c r="R32" s="6">
        <v>-0.55092507390245871</v>
      </c>
      <c r="S32" s="6">
        <v>0.52698829374964329</v>
      </c>
      <c r="T32" s="6">
        <v>0.39497686486896932</v>
      </c>
      <c r="U32" s="6">
        <v>-9.0789798868867275E-2</v>
      </c>
      <c r="V32" s="6">
        <v>0.42760593773548722</v>
      </c>
      <c r="W32" s="6">
        <v>-0.65624922833805888</v>
      </c>
      <c r="X32" s="6">
        <v>-0.56960714100684262</v>
      </c>
      <c r="Y32" s="6">
        <v>5.7534351070504114E-2</v>
      </c>
      <c r="Z32" s="6">
        <v>0.27407283635752228</v>
      </c>
      <c r="AA32" s="6">
        <v>1</v>
      </c>
    </row>
    <row r="33" spans="1:11" x14ac:dyDescent="0.2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Q22:AA3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6619-7D7B-4F44-B33B-D3E652EC78F6}">
  <dimension ref="A1:T34"/>
  <sheetViews>
    <sheetView zoomScaleNormal="100" workbookViewId="0">
      <selection activeCell="L22" sqref="L22"/>
    </sheetView>
  </sheetViews>
  <sheetFormatPr defaultRowHeight="15" x14ac:dyDescent="0.25"/>
  <cols>
    <col min="6" max="6" width="10.5703125" bestFit="1" customWidth="1"/>
    <col min="7" max="7" width="27" bestFit="1" customWidth="1"/>
    <col min="9" max="9" width="18.140625" customWidth="1"/>
    <col min="12" max="12" width="12.7109375" bestFit="1" customWidth="1"/>
    <col min="13" max="13" width="12.5703125" bestFit="1" customWidth="1"/>
    <col min="14" max="14" width="16.42578125" bestFit="1" customWidth="1"/>
  </cols>
  <sheetData>
    <row r="1" spans="1:20" x14ac:dyDescent="0.25">
      <c r="A1" s="3" t="s">
        <v>53</v>
      </c>
    </row>
    <row r="2" spans="1:20" x14ac:dyDescent="0.25">
      <c r="A2" t="s">
        <v>3</v>
      </c>
      <c r="B2" t="s">
        <v>0</v>
      </c>
      <c r="I2" s="3" t="s">
        <v>39</v>
      </c>
    </row>
    <row r="3" spans="1:20" x14ac:dyDescent="0.25">
      <c r="A3">
        <v>110</v>
      </c>
      <c r="B3">
        <v>21</v>
      </c>
      <c r="E3" t="s">
        <v>12</v>
      </c>
      <c r="I3" t="s">
        <v>17</v>
      </c>
    </row>
    <row r="4" spans="1:20" ht="15.75" thickBot="1" x14ac:dyDescent="0.3">
      <c r="A4">
        <v>110</v>
      </c>
      <c r="B4">
        <v>21</v>
      </c>
      <c r="E4" t="s">
        <v>13</v>
      </c>
    </row>
    <row r="5" spans="1:20" x14ac:dyDescent="0.25">
      <c r="A5">
        <v>93</v>
      </c>
      <c r="B5">
        <v>22.8</v>
      </c>
      <c r="G5" t="s">
        <v>16</v>
      </c>
      <c r="I5" s="7" t="s">
        <v>18</v>
      </c>
      <c r="J5" s="7"/>
    </row>
    <row r="6" spans="1:20" x14ac:dyDescent="0.25">
      <c r="A6">
        <v>110</v>
      </c>
      <c r="B6">
        <v>21.4</v>
      </c>
      <c r="E6" t="s">
        <v>14</v>
      </c>
      <c r="F6" s="10">
        <f>+INTERCEPT(B3:B34,A3:A34)</f>
        <v>30.098860539622493</v>
      </c>
      <c r="G6" t="str">
        <f ca="1">+_xlfn.FORMULATEXT(F6)</f>
        <v>=+INTERCEPT(B3:B34,A3:A34)</v>
      </c>
      <c r="I6" t="s">
        <v>19</v>
      </c>
      <c r="J6" s="11">
        <v>0.77616837182658638</v>
      </c>
      <c r="L6" t="s">
        <v>41</v>
      </c>
      <c r="M6" s="3" t="s">
        <v>40</v>
      </c>
    </row>
    <row r="7" spans="1:20" x14ac:dyDescent="0.25">
      <c r="A7">
        <v>175</v>
      </c>
      <c r="B7">
        <v>18.7</v>
      </c>
      <c r="E7" t="s">
        <v>15</v>
      </c>
      <c r="F7" s="10">
        <f>+SLOPE(B3:B34,A3:A34)</f>
        <v>-6.8228278071563661E-2</v>
      </c>
      <c r="G7" t="str">
        <f ca="1">+_xlfn.FORMULATEXT(F7)</f>
        <v>=+SLOPE(B3:B34,A3:A34)</v>
      </c>
      <c r="I7" t="s">
        <v>20</v>
      </c>
      <c r="J7" s="11">
        <v>0.60243734142393401</v>
      </c>
      <c r="L7" t="s">
        <v>42</v>
      </c>
      <c r="M7" s="3" t="s">
        <v>46</v>
      </c>
    </row>
    <row r="8" spans="1:20" x14ac:dyDescent="0.25">
      <c r="A8">
        <v>105</v>
      </c>
      <c r="B8">
        <v>18.100000000000001</v>
      </c>
      <c r="I8" t="s">
        <v>21</v>
      </c>
      <c r="J8">
        <v>0.589185252804732</v>
      </c>
    </row>
    <row r="9" spans="1:20" x14ac:dyDescent="0.25">
      <c r="A9">
        <v>245</v>
      </c>
      <c r="B9">
        <v>14.3</v>
      </c>
      <c r="I9" t="s">
        <v>22</v>
      </c>
      <c r="J9">
        <v>3.8629622206479564</v>
      </c>
    </row>
    <row r="10" spans="1:20" ht="15.75" thickBot="1" x14ac:dyDescent="0.3">
      <c r="A10">
        <v>62</v>
      </c>
      <c r="B10">
        <v>24.4</v>
      </c>
      <c r="I10" s="1" t="s">
        <v>23</v>
      </c>
      <c r="J10" s="1">
        <v>32</v>
      </c>
      <c r="M10" s="3"/>
    </row>
    <row r="11" spans="1:20" x14ac:dyDescent="0.25">
      <c r="A11">
        <v>95</v>
      </c>
      <c r="B11">
        <v>22.8</v>
      </c>
    </row>
    <row r="12" spans="1:20" ht="15.75" thickBot="1" x14ac:dyDescent="0.3">
      <c r="A12">
        <v>123</v>
      </c>
      <c r="B12">
        <v>19.2</v>
      </c>
      <c r="I12" t="s">
        <v>24</v>
      </c>
      <c r="J12" s="3" t="s">
        <v>43</v>
      </c>
    </row>
    <row r="13" spans="1:20" x14ac:dyDescent="0.25">
      <c r="A13">
        <v>123</v>
      </c>
      <c r="B13">
        <v>17.8</v>
      </c>
      <c r="I13" s="2"/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20" x14ac:dyDescent="0.25">
      <c r="A14">
        <v>180</v>
      </c>
      <c r="B14">
        <v>16.399999999999999</v>
      </c>
      <c r="I14" t="s">
        <v>25</v>
      </c>
      <c r="J14">
        <v>1</v>
      </c>
      <c r="K14">
        <v>678.37287395539829</v>
      </c>
      <c r="L14">
        <v>678.37287395539829</v>
      </c>
      <c r="M14">
        <v>45.459803260823819</v>
      </c>
      <c r="N14" s="14">
        <v>1.7878352541210598E-7</v>
      </c>
      <c r="P14" s="20" t="s">
        <v>45</v>
      </c>
      <c r="Q14" s="21"/>
      <c r="R14" s="21"/>
      <c r="S14" s="21"/>
      <c r="T14" s="21"/>
    </row>
    <row r="15" spans="1:20" x14ac:dyDescent="0.25">
      <c r="A15">
        <v>180</v>
      </c>
      <c r="B15">
        <v>17.3</v>
      </c>
      <c r="I15" t="s">
        <v>26</v>
      </c>
      <c r="J15">
        <v>30</v>
      </c>
      <c r="K15">
        <v>447.67431354460172</v>
      </c>
      <c r="L15">
        <v>14.92247711815339</v>
      </c>
      <c r="P15" s="13" t="s">
        <v>44</v>
      </c>
      <c r="Q15" s="22"/>
      <c r="R15" s="22"/>
      <c r="S15" s="22"/>
    </row>
    <row r="16" spans="1:20" ht="15.75" thickBot="1" x14ac:dyDescent="0.3">
      <c r="A16">
        <v>180</v>
      </c>
      <c r="B16">
        <v>15.2</v>
      </c>
      <c r="I16" s="1" t="s">
        <v>27</v>
      </c>
      <c r="J16" s="1">
        <v>31</v>
      </c>
      <c r="K16" s="1">
        <v>1126.0471875000001</v>
      </c>
      <c r="L16" s="1"/>
      <c r="M16" s="1"/>
      <c r="N16" s="1"/>
    </row>
    <row r="17" spans="1:15" ht="15.75" thickBot="1" x14ac:dyDescent="0.3">
      <c r="A17">
        <v>205</v>
      </c>
      <c r="B17">
        <v>10.4</v>
      </c>
      <c r="N17" s="39" t="s">
        <v>52</v>
      </c>
      <c r="O17" s="39"/>
    </row>
    <row r="18" spans="1:15" x14ac:dyDescent="0.25">
      <c r="A18">
        <v>215</v>
      </c>
      <c r="B18">
        <v>10.4</v>
      </c>
      <c r="I18" s="2"/>
      <c r="J18" s="2" t="s">
        <v>34</v>
      </c>
      <c r="K18" s="2" t="s">
        <v>22</v>
      </c>
      <c r="L18" s="2" t="s">
        <v>35</v>
      </c>
      <c r="M18" s="2" t="s">
        <v>36</v>
      </c>
      <c r="N18" s="2" t="s">
        <v>37</v>
      </c>
      <c r="O18" s="2" t="s">
        <v>38</v>
      </c>
    </row>
    <row r="19" spans="1:15" x14ac:dyDescent="0.25">
      <c r="A19">
        <v>230</v>
      </c>
      <c r="B19">
        <v>14.7</v>
      </c>
      <c r="I19" s="27" t="s">
        <v>28</v>
      </c>
      <c r="J19" s="26">
        <v>30.098860539622493</v>
      </c>
      <c r="K19" s="27">
        <v>1.633920950302906</v>
      </c>
      <c r="L19" s="27">
        <v>18.421246470976815</v>
      </c>
      <c r="M19" s="28">
        <v>6.6427360304650858E-18</v>
      </c>
      <c r="N19" s="27">
        <v>26.761948787045323</v>
      </c>
      <c r="O19" s="27">
        <v>33.435772292199658</v>
      </c>
    </row>
    <row r="20" spans="1:15" ht="15.75" thickBot="1" x14ac:dyDescent="0.3">
      <c r="A20">
        <v>66</v>
      </c>
      <c r="B20">
        <v>32.4</v>
      </c>
      <c r="I20" s="19" t="s">
        <v>3</v>
      </c>
      <c r="J20" s="12">
        <v>-6.8228278071563689E-2</v>
      </c>
      <c r="K20" s="1">
        <v>1.0119303810422772E-2</v>
      </c>
      <c r="L20" s="1">
        <v>-6.7423885427067924</v>
      </c>
      <c r="M20" s="18">
        <v>1.7878352541210566E-7</v>
      </c>
      <c r="N20" s="12">
        <v>-8.8894653520534272E-2</v>
      </c>
      <c r="O20" s="12">
        <v>-4.7561902622593098E-2</v>
      </c>
    </row>
    <row r="21" spans="1:15" x14ac:dyDescent="0.25">
      <c r="A21">
        <v>52</v>
      </c>
      <c r="B21">
        <v>30.4</v>
      </c>
    </row>
    <row r="22" spans="1:15" x14ac:dyDescent="0.25">
      <c r="A22">
        <v>65</v>
      </c>
      <c r="B22">
        <v>33.9</v>
      </c>
      <c r="I22" t="s">
        <v>48</v>
      </c>
      <c r="M22" s="24" t="s">
        <v>47</v>
      </c>
    </row>
    <row r="23" spans="1:15" x14ac:dyDescent="0.25">
      <c r="A23">
        <v>97</v>
      </c>
      <c r="B23">
        <v>21.5</v>
      </c>
      <c r="I23" s="23" t="s">
        <v>49</v>
      </c>
    </row>
    <row r="24" spans="1:15" x14ac:dyDescent="0.25">
      <c r="A24">
        <v>150</v>
      </c>
      <c r="B24">
        <v>15.5</v>
      </c>
      <c r="I24" s="23" t="s">
        <v>50</v>
      </c>
    </row>
    <row r="25" spans="1:15" x14ac:dyDescent="0.25">
      <c r="A25">
        <v>150</v>
      </c>
      <c r="B25">
        <v>15.2</v>
      </c>
      <c r="I25" s="23" t="s">
        <v>51</v>
      </c>
    </row>
    <row r="26" spans="1:15" x14ac:dyDescent="0.25">
      <c r="A26">
        <v>245</v>
      </c>
      <c r="B26">
        <v>13.3</v>
      </c>
    </row>
    <row r="27" spans="1:15" x14ac:dyDescent="0.25">
      <c r="A27">
        <v>175</v>
      </c>
      <c r="B27">
        <v>19.2</v>
      </c>
    </row>
    <row r="28" spans="1:15" x14ac:dyDescent="0.25">
      <c r="A28">
        <v>66</v>
      </c>
      <c r="B28">
        <v>27.3</v>
      </c>
    </row>
    <row r="29" spans="1:15" x14ac:dyDescent="0.25">
      <c r="A29">
        <v>91</v>
      </c>
      <c r="B29">
        <v>26</v>
      </c>
    </row>
    <row r="30" spans="1:15" x14ac:dyDescent="0.25">
      <c r="A30">
        <v>113</v>
      </c>
      <c r="B30">
        <v>30.4</v>
      </c>
    </row>
    <row r="31" spans="1:15" x14ac:dyDescent="0.25">
      <c r="A31">
        <v>264</v>
      </c>
      <c r="B31">
        <v>15.8</v>
      </c>
    </row>
    <row r="32" spans="1:15" x14ac:dyDescent="0.25">
      <c r="A32">
        <v>175</v>
      </c>
      <c r="B32">
        <v>19.7</v>
      </c>
    </row>
    <row r="33" spans="1:2" x14ac:dyDescent="0.25">
      <c r="A33">
        <v>335</v>
      </c>
      <c r="B33">
        <v>15</v>
      </c>
    </row>
    <row r="34" spans="1:2" x14ac:dyDescent="0.25">
      <c r="A34">
        <v>109</v>
      </c>
      <c r="B34">
        <v>21.4</v>
      </c>
    </row>
  </sheetData>
  <mergeCells count="1">
    <mergeCell ref="N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25B6-4CEA-4EC3-BB2E-5D6988E5F0A9}">
  <dimension ref="A1:V45"/>
  <sheetViews>
    <sheetView tabSelected="1" topLeftCell="G19" zoomScale="130" zoomScaleNormal="130" workbookViewId="0">
      <selection activeCell="N46" sqref="N46"/>
    </sheetView>
  </sheetViews>
  <sheetFormatPr defaultRowHeight="15" x14ac:dyDescent="0.25"/>
  <cols>
    <col min="5" max="5" width="10.28515625" customWidth="1"/>
    <col min="9" max="9" width="42.7109375" customWidth="1"/>
    <col min="10" max="10" width="9.28515625" bestFit="1" customWidth="1"/>
    <col min="13" max="13" width="17.7109375" customWidth="1"/>
    <col min="14" max="14" width="12.140625" customWidth="1"/>
    <col min="15" max="15" width="14.42578125" customWidth="1"/>
    <col min="16" max="16" width="10.85546875" bestFit="1" customWidth="1"/>
    <col min="17" max="17" width="9.7109375" bestFit="1" customWidth="1"/>
    <col min="18" max="18" width="11.85546875" customWidth="1"/>
    <col min="19" max="19" width="12" customWidth="1"/>
  </cols>
  <sheetData>
    <row r="1" spans="1:21" x14ac:dyDescent="0.25">
      <c r="A1" t="s">
        <v>3</v>
      </c>
      <c r="B1" t="s">
        <v>5</v>
      </c>
      <c r="C1" t="s">
        <v>8</v>
      </c>
      <c r="D1" t="s">
        <v>0</v>
      </c>
      <c r="E1" s="32" t="s">
        <v>75</v>
      </c>
      <c r="F1" s="32" t="s">
        <v>79</v>
      </c>
      <c r="G1" s="32" t="s">
        <v>80</v>
      </c>
      <c r="H1" s="32"/>
      <c r="I1" s="32"/>
      <c r="J1" s="32"/>
      <c r="K1" s="32"/>
      <c r="L1" s="32"/>
    </row>
    <row r="2" spans="1:21" x14ac:dyDescent="0.25">
      <c r="A2">
        <v>110</v>
      </c>
      <c r="B2">
        <v>2.62</v>
      </c>
      <c r="C2">
        <v>1</v>
      </c>
      <c r="D2">
        <v>21</v>
      </c>
      <c r="E2" s="8">
        <f t="shared" ref="E2:E33" si="0">+$N$26+$N$27*A2+$N$28*B2+$N$29*C2</f>
        <v>24.422057814190499</v>
      </c>
      <c r="F2" s="8">
        <f>+D2-E2</f>
        <v>-3.4220578141904987</v>
      </c>
      <c r="G2" s="8">
        <f>+F2*F2</f>
        <v>11.710479683662253</v>
      </c>
      <c r="H2" s="8"/>
      <c r="I2" s="37" t="s">
        <v>81</v>
      </c>
      <c r="J2" s="33" t="s">
        <v>82</v>
      </c>
      <c r="K2" s="8"/>
      <c r="L2" s="8"/>
      <c r="M2" t="s">
        <v>55</v>
      </c>
    </row>
    <row r="3" spans="1:21" x14ac:dyDescent="0.25">
      <c r="A3">
        <v>110</v>
      </c>
      <c r="B3">
        <v>2.875</v>
      </c>
      <c r="C3">
        <v>1</v>
      </c>
      <c r="D3">
        <v>21</v>
      </c>
      <c r="E3" s="8">
        <f t="shared" si="0"/>
        <v>23.688021083669668</v>
      </c>
      <c r="F3" s="8">
        <f t="shared" ref="F3:F33" si="1">+D3-E3</f>
        <v>-2.6880210836696676</v>
      </c>
      <c r="G3" s="8">
        <f t="shared" ref="G3:G33" si="2">+F3*F3</f>
        <v>7.2254573462526546</v>
      </c>
      <c r="H3" s="8"/>
      <c r="I3" s="33"/>
      <c r="J3" s="33">
        <f>+SUM(G2:G33)</f>
        <v>180.2910716698494</v>
      </c>
      <c r="K3" s="8"/>
      <c r="L3" s="8"/>
    </row>
    <row r="4" spans="1:21" x14ac:dyDescent="0.25">
      <c r="A4">
        <v>93</v>
      </c>
      <c r="B4">
        <v>2.3199999999999998</v>
      </c>
      <c r="C4">
        <v>1</v>
      </c>
      <c r="D4">
        <v>22.8</v>
      </c>
      <c r="E4" s="8">
        <f t="shared" si="0"/>
        <v>25.922768779540149</v>
      </c>
      <c r="F4" s="8">
        <f t="shared" si="1"/>
        <v>-3.1227687795401486</v>
      </c>
      <c r="G4" s="8">
        <f t="shared" si="2"/>
        <v>9.751684850470669</v>
      </c>
      <c r="H4" s="8"/>
      <c r="I4" s="35" t="s">
        <v>81</v>
      </c>
      <c r="J4" s="8"/>
      <c r="K4" s="8"/>
      <c r="L4" s="8"/>
      <c r="M4" t="s">
        <v>54</v>
      </c>
    </row>
    <row r="5" spans="1:21" x14ac:dyDescent="0.25">
      <c r="A5">
        <v>110</v>
      </c>
      <c r="B5">
        <v>3.2149999999999999</v>
      </c>
      <c r="C5">
        <v>0</v>
      </c>
      <c r="D5">
        <v>21.4</v>
      </c>
      <c r="E5" s="8">
        <f t="shared" si="0"/>
        <v>20.625595312651924</v>
      </c>
      <c r="F5" s="8">
        <f t="shared" si="1"/>
        <v>0.77440468734807411</v>
      </c>
      <c r="G5" s="8">
        <f t="shared" si="2"/>
        <v>0.59970261978666839</v>
      </c>
      <c r="H5" s="8"/>
      <c r="I5" s="36" t="s">
        <v>83</v>
      </c>
      <c r="J5" s="8"/>
      <c r="K5" s="8"/>
      <c r="L5" s="8"/>
    </row>
    <row r="6" spans="1:21" x14ac:dyDescent="0.25">
      <c r="A6">
        <v>175</v>
      </c>
      <c r="B6">
        <v>3.44</v>
      </c>
      <c r="C6">
        <v>0</v>
      </c>
      <c r="D6">
        <v>18.7</v>
      </c>
      <c r="E6" s="8">
        <f t="shared" si="0"/>
        <v>17.54179865757547</v>
      </c>
      <c r="F6" s="8">
        <f t="shared" si="1"/>
        <v>1.1582013424245297</v>
      </c>
      <c r="G6" s="8">
        <f t="shared" si="2"/>
        <v>1.3414303495939826</v>
      </c>
      <c r="H6" s="8"/>
      <c r="I6" s="36" t="s">
        <v>84</v>
      </c>
      <c r="J6" s="8"/>
      <c r="K6" s="8"/>
      <c r="L6" s="8"/>
    </row>
    <row r="7" spans="1:21" x14ac:dyDescent="0.25">
      <c r="A7">
        <v>105</v>
      </c>
      <c r="B7">
        <v>3.46</v>
      </c>
      <c r="C7">
        <v>0</v>
      </c>
      <c r="D7">
        <v>18.100000000000001</v>
      </c>
      <c r="E7" s="8">
        <f t="shared" si="0"/>
        <v>20.107737966036076</v>
      </c>
      <c r="F7" s="8">
        <f t="shared" si="1"/>
        <v>-2.0077379660360748</v>
      </c>
      <c r="G7" s="8">
        <f t="shared" si="2"/>
        <v>4.0310117402626746</v>
      </c>
      <c r="H7" s="8"/>
      <c r="I7" s="35" t="s">
        <v>85</v>
      </c>
      <c r="J7" s="8"/>
      <c r="K7" s="8"/>
      <c r="L7" s="8"/>
      <c r="M7" t="s">
        <v>8</v>
      </c>
      <c r="N7" t="s">
        <v>5</v>
      </c>
      <c r="O7" t="s">
        <v>3</v>
      </c>
      <c r="P7" t="s">
        <v>56</v>
      </c>
      <c r="T7" t="s">
        <v>57</v>
      </c>
      <c r="U7" t="s">
        <v>58</v>
      </c>
    </row>
    <row r="8" spans="1:21" x14ac:dyDescent="0.25">
      <c r="A8">
        <v>245</v>
      </c>
      <c r="B8">
        <v>3.57</v>
      </c>
      <c r="C8">
        <v>0</v>
      </c>
      <c r="D8">
        <v>14.3</v>
      </c>
      <c r="E8" s="8">
        <f t="shared" si="0"/>
        <v>14.544073037043789</v>
      </c>
      <c r="F8" s="8">
        <f t="shared" si="1"/>
        <v>-0.24407303704378869</v>
      </c>
      <c r="G8" s="8">
        <f t="shared" si="2"/>
        <v>5.9571647411778644E-2</v>
      </c>
      <c r="H8" s="8"/>
      <c r="I8" s="34" t="s">
        <v>86</v>
      </c>
      <c r="J8" s="8"/>
      <c r="K8" s="8"/>
      <c r="L8" s="8"/>
      <c r="M8" s="9">
        <f t="array" ref="M8:P8">+LINEST($D$2:$D$33,$A$2:$C$33)</f>
        <v>2.0837101303232957</v>
      </c>
      <c r="N8" s="9">
        <v>-2.8785754138071864</v>
      </c>
      <c r="O8" s="9">
        <v>-3.7478725953382114E-2</v>
      </c>
      <c r="P8" s="9">
        <v>34.002875122914062</v>
      </c>
      <c r="T8" t="s">
        <v>59</v>
      </c>
      <c r="U8" t="s">
        <v>60</v>
      </c>
    </row>
    <row r="9" spans="1:21" x14ac:dyDescent="0.25">
      <c r="A9">
        <v>62</v>
      </c>
      <c r="B9">
        <v>3.19</v>
      </c>
      <c r="C9">
        <v>0</v>
      </c>
      <c r="D9">
        <v>24.4</v>
      </c>
      <c r="E9" s="8">
        <f t="shared" si="0"/>
        <v>22.496538543759449</v>
      </c>
      <c r="F9" s="8">
        <f t="shared" si="1"/>
        <v>1.9034614562405494</v>
      </c>
      <c r="G9" s="8">
        <f t="shared" si="2"/>
        <v>3.623165515393393</v>
      </c>
      <c r="H9" s="8"/>
      <c r="I9" s="38" t="s">
        <v>88</v>
      </c>
      <c r="J9" s="8"/>
      <c r="K9" s="8"/>
      <c r="L9" s="8"/>
    </row>
    <row r="10" spans="1:21" x14ac:dyDescent="0.25">
      <c r="A10">
        <v>95</v>
      </c>
      <c r="B10">
        <v>3.15</v>
      </c>
      <c r="C10">
        <v>0</v>
      </c>
      <c r="D10">
        <v>22.8</v>
      </c>
      <c r="E10" s="8">
        <f t="shared" si="0"/>
        <v>21.374883603850126</v>
      </c>
      <c r="F10" s="8">
        <f t="shared" si="1"/>
        <v>1.4251163961498747</v>
      </c>
      <c r="G10" s="8">
        <f t="shared" si="2"/>
        <v>2.0309567425752069</v>
      </c>
      <c r="H10" s="8"/>
      <c r="I10" s="8"/>
      <c r="J10" s="8"/>
      <c r="K10" s="8"/>
      <c r="L10" s="8"/>
      <c r="M10" t="s">
        <v>17</v>
      </c>
    </row>
    <row r="11" spans="1:21" ht="15.75" thickBot="1" x14ac:dyDescent="0.3">
      <c r="A11">
        <v>123</v>
      </c>
      <c r="B11">
        <v>3.44</v>
      </c>
      <c r="C11">
        <v>0</v>
      </c>
      <c r="D11">
        <v>19.2</v>
      </c>
      <c r="E11" s="8">
        <f t="shared" si="0"/>
        <v>19.490692407151343</v>
      </c>
      <c r="F11" s="8">
        <f t="shared" si="1"/>
        <v>-0.2906924071513437</v>
      </c>
      <c r="G11" s="8">
        <f t="shared" si="2"/>
        <v>8.4502075575442578E-2</v>
      </c>
      <c r="H11" s="8"/>
      <c r="I11" s="33" t="s">
        <v>87</v>
      </c>
      <c r="J11" s="33">
        <f>+SQRT(AVERAGE(G2:G33))</f>
        <v>2.3736250735284194</v>
      </c>
      <c r="K11" s="8"/>
      <c r="L11" s="8"/>
    </row>
    <row r="12" spans="1:21" x14ac:dyDescent="0.25">
      <c r="A12">
        <v>123</v>
      </c>
      <c r="B12">
        <v>3.44</v>
      </c>
      <c r="C12">
        <v>0</v>
      </c>
      <c r="D12">
        <v>17.8</v>
      </c>
      <c r="E12" s="8">
        <f t="shared" si="0"/>
        <v>19.490692407151343</v>
      </c>
      <c r="F12" s="8">
        <f t="shared" si="1"/>
        <v>-1.6906924071513423</v>
      </c>
      <c r="G12" s="8">
        <f t="shared" si="2"/>
        <v>2.8584408155992</v>
      </c>
      <c r="H12" s="8"/>
      <c r="I12" s="8"/>
      <c r="J12" s="8"/>
      <c r="K12" s="8"/>
      <c r="L12" s="8"/>
      <c r="M12" s="7" t="s">
        <v>18</v>
      </c>
      <c r="N12" s="7"/>
    </row>
    <row r="13" spans="1:21" x14ac:dyDescent="0.25">
      <c r="A13">
        <v>180</v>
      </c>
      <c r="B13">
        <v>4.07</v>
      </c>
      <c r="C13">
        <v>0</v>
      </c>
      <c r="D13">
        <v>16.399999999999999</v>
      </c>
      <c r="E13" s="8">
        <f t="shared" si="0"/>
        <v>15.540902517110032</v>
      </c>
      <c r="F13" s="8">
        <f t="shared" si="1"/>
        <v>0.85909748288996646</v>
      </c>
      <c r="G13" s="8">
        <f t="shared" si="2"/>
        <v>0.73804848510787624</v>
      </c>
      <c r="H13" s="8"/>
      <c r="I13" s="8"/>
      <c r="J13" s="8"/>
      <c r="K13" s="8"/>
      <c r="L13" s="8"/>
      <c r="M13" t="s">
        <v>19</v>
      </c>
      <c r="N13">
        <v>0.91645529354564448</v>
      </c>
      <c r="O13" s="23" t="s">
        <v>76</v>
      </c>
      <c r="S13">
        <f>+CORREL(D2:D33,E2:E33)</f>
        <v>0.91645529354564448</v>
      </c>
      <c r="U13" s="23" t="s">
        <v>78</v>
      </c>
    </row>
    <row r="14" spans="1:21" x14ac:dyDescent="0.25">
      <c r="A14">
        <v>180</v>
      </c>
      <c r="B14">
        <v>3.73</v>
      </c>
      <c r="C14">
        <v>0</v>
      </c>
      <c r="D14">
        <v>17.3</v>
      </c>
      <c r="E14" s="8">
        <f t="shared" si="0"/>
        <v>16.519618157804477</v>
      </c>
      <c r="F14" s="8">
        <f t="shared" si="1"/>
        <v>0.7803818421955242</v>
      </c>
      <c r="G14" s="8">
        <f t="shared" si="2"/>
        <v>0.60899581962848004</v>
      </c>
      <c r="H14" s="8"/>
      <c r="I14" s="8"/>
      <c r="J14" s="8"/>
      <c r="K14" s="8"/>
      <c r="L14" s="8"/>
      <c r="M14" t="s">
        <v>20</v>
      </c>
      <c r="N14" s="9">
        <v>0.83989030506783302</v>
      </c>
      <c r="O14" s="23" t="s">
        <v>61</v>
      </c>
      <c r="P14" s="23"/>
      <c r="S14">
        <f>+S13*S13</f>
        <v>0.83989030506783335</v>
      </c>
      <c r="U14" t="s">
        <v>77</v>
      </c>
    </row>
    <row r="15" spans="1:21" x14ac:dyDescent="0.25">
      <c r="A15">
        <v>180</v>
      </c>
      <c r="B15">
        <v>3.78</v>
      </c>
      <c r="C15">
        <v>0</v>
      </c>
      <c r="D15">
        <v>15.2</v>
      </c>
      <c r="E15" s="8">
        <f t="shared" si="0"/>
        <v>16.375689387114118</v>
      </c>
      <c r="F15" s="8">
        <f t="shared" si="1"/>
        <v>-1.1756893871141187</v>
      </c>
      <c r="G15" s="8">
        <f t="shared" si="2"/>
        <v>1.3822455349727722</v>
      </c>
      <c r="H15" s="8"/>
      <c r="I15" s="8"/>
      <c r="J15" s="8"/>
      <c r="K15" s="8"/>
      <c r="L15" s="8"/>
      <c r="M15" t="s">
        <v>21</v>
      </c>
      <c r="N15">
        <v>0.82273569489652976</v>
      </c>
    </row>
    <row r="16" spans="1:21" x14ac:dyDescent="0.25">
      <c r="A16">
        <v>205</v>
      </c>
      <c r="B16">
        <v>5.25</v>
      </c>
      <c r="C16">
        <v>0</v>
      </c>
      <c r="D16">
        <v>10.4</v>
      </c>
      <c r="E16" s="8">
        <f t="shared" si="0"/>
        <v>11.207215379983001</v>
      </c>
      <c r="F16" s="8">
        <f t="shared" si="1"/>
        <v>-0.80721537998300086</v>
      </c>
      <c r="G16" s="8">
        <f t="shared" si="2"/>
        <v>0.65159666968110042</v>
      </c>
      <c r="H16" s="8"/>
      <c r="I16" s="8"/>
      <c r="J16" s="8"/>
      <c r="K16" s="8"/>
      <c r="L16" s="8"/>
      <c r="M16" t="s">
        <v>22</v>
      </c>
      <c r="N16">
        <v>2.5375119399426995</v>
      </c>
    </row>
    <row r="17" spans="1:22" ht="15.75" thickBot="1" x14ac:dyDescent="0.3">
      <c r="A17">
        <v>215</v>
      </c>
      <c r="B17">
        <v>5.4240000000000004</v>
      </c>
      <c r="C17">
        <v>0</v>
      </c>
      <c r="D17">
        <v>10.4</v>
      </c>
      <c r="E17" s="8">
        <f t="shared" si="0"/>
        <v>10.331555998446728</v>
      </c>
      <c r="F17" s="8">
        <f t="shared" si="1"/>
        <v>6.8444001553272571E-2</v>
      </c>
      <c r="G17" s="8">
        <f t="shared" si="2"/>
        <v>4.6845813486243778E-3</v>
      </c>
      <c r="H17" s="8"/>
      <c r="I17" s="8"/>
      <c r="J17" s="8"/>
      <c r="K17" s="8"/>
      <c r="L17" s="8"/>
      <c r="M17" s="1" t="s">
        <v>23</v>
      </c>
      <c r="N17" s="1">
        <v>32</v>
      </c>
    </row>
    <row r="18" spans="1:22" x14ac:dyDescent="0.25">
      <c r="A18">
        <v>230</v>
      </c>
      <c r="B18">
        <v>5.3449999999999998</v>
      </c>
      <c r="C18">
        <v>0</v>
      </c>
      <c r="D18">
        <v>14.7</v>
      </c>
      <c r="E18" s="8">
        <f t="shared" si="0"/>
        <v>9.9967825668367674</v>
      </c>
      <c r="F18" s="8">
        <f t="shared" si="1"/>
        <v>4.7032174331632319</v>
      </c>
      <c r="G18" s="8">
        <f t="shared" si="2"/>
        <v>22.120254223610541</v>
      </c>
      <c r="H18" s="8"/>
      <c r="I18" s="8"/>
      <c r="J18" s="8"/>
      <c r="K18" s="8"/>
      <c r="L18" s="8"/>
    </row>
    <row r="19" spans="1:22" ht="15.75" thickBot="1" x14ac:dyDescent="0.3">
      <c r="A19">
        <v>66</v>
      </c>
      <c r="B19">
        <v>2.2000000000000002</v>
      </c>
      <c r="C19">
        <v>1</v>
      </c>
      <c r="D19">
        <v>32.4</v>
      </c>
      <c r="E19" s="8">
        <f t="shared" si="0"/>
        <v>27.280123429938328</v>
      </c>
      <c r="F19" s="8">
        <f t="shared" si="1"/>
        <v>5.1198765700616704</v>
      </c>
      <c r="G19" s="8">
        <f t="shared" si="2"/>
        <v>26.213136092666456</v>
      </c>
      <c r="H19" s="8"/>
      <c r="I19" s="8"/>
      <c r="J19" s="8"/>
      <c r="K19" s="8"/>
      <c r="L19" s="8"/>
      <c r="M19" t="s">
        <v>24</v>
      </c>
    </row>
    <row r="20" spans="1:22" x14ac:dyDescent="0.25">
      <c r="A20">
        <v>52</v>
      </c>
      <c r="B20">
        <v>1.615</v>
      </c>
      <c r="C20">
        <v>1</v>
      </c>
      <c r="D20">
        <v>30.4</v>
      </c>
      <c r="E20" s="8">
        <f t="shared" si="0"/>
        <v>29.488792210362881</v>
      </c>
      <c r="F20" s="8">
        <f t="shared" si="1"/>
        <v>0.91120778963711757</v>
      </c>
      <c r="G20" s="8">
        <f t="shared" si="2"/>
        <v>0.83029963589536149</v>
      </c>
      <c r="H20" s="8"/>
      <c r="I20" s="8"/>
      <c r="J20" s="8"/>
      <c r="K20" s="8"/>
      <c r="L20" s="8"/>
      <c r="M20" s="2"/>
      <c r="N20" s="2" t="s">
        <v>29</v>
      </c>
      <c r="O20" s="2" t="s">
        <v>30</v>
      </c>
      <c r="P20" s="2" t="s">
        <v>31</v>
      </c>
      <c r="Q20" s="2" t="s">
        <v>32</v>
      </c>
      <c r="R20" s="2" t="s">
        <v>33</v>
      </c>
    </row>
    <row r="21" spans="1:22" x14ac:dyDescent="0.25">
      <c r="A21">
        <v>65</v>
      </c>
      <c r="B21">
        <v>1.835</v>
      </c>
      <c r="C21">
        <v>1</v>
      </c>
      <c r="D21">
        <v>33.9</v>
      </c>
      <c r="E21" s="8">
        <f t="shared" si="0"/>
        <v>28.368282181931335</v>
      </c>
      <c r="F21" s="8">
        <f t="shared" si="1"/>
        <v>5.5317178180686639</v>
      </c>
      <c r="G21" s="8">
        <f t="shared" si="2"/>
        <v>30.599902018738341</v>
      </c>
      <c r="H21" s="8"/>
      <c r="I21" s="8"/>
      <c r="J21" s="8"/>
      <c r="K21" s="8"/>
      <c r="L21" s="8"/>
      <c r="M21" t="s">
        <v>25</v>
      </c>
      <c r="N21">
        <v>3</v>
      </c>
      <c r="O21">
        <v>945.75611583015075</v>
      </c>
      <c r="P21">
        <v>315.25203861005025</v>
      </c>
      <c r="Q21">
        <v>48.960034456091059</v>
      </c>
      <c r="R21" s="17">
        <v>2.9078715492971068E-11</v>
      </c>
      <c r="S21" s="3" t="s">
        <v>62</v>
      </c>
      <c r="T21" s="3" t="s">
        <v>64</v>
      </c>
      <c r="V21" s="3" t="s">
        <v>63</v>
      </c>
    </row>
    <row r="22" spans="1:22" x14ac:dyDescent="0.25">
      <c r="A22">
        <v>97</v>
      </c>
      <c r="B22">
        <v>2.4649999999999999</v>
      </c>
      <c r="C22">
        <v>0</v>
      </c>
      <c r="D22">
        <v>21.5</v>
      </c>
      <c r="E22" s="8">
        <f t="shared" si="0"/>
        <v>23.271750310401284</v>
      </c>
      <c r="F22" s="8">
        <f t="shared" si="1"/>
        <v>-1.7717503104012842</v>
      </c>
      <c r="G22" s="8">
        <f t="shared" si="2"/>
        <v>3.1390991624070468</v>
      </c>
      <c r="H22" s="8"/>
      <c r="I22" s="8"/>
      <c r="J22" s="8"/>
      <c r="K22" s="8"/>
      <c r="L22" s="8"/>
      <c r="M22" t="s">
        <v>26</v>
      </c>
      <c r="N22">
        <v>28</v>
      </c>
      <c r="O22">
        <v>180.29107166984934</v>
      </c>
      <c r="P22">
        <v>6.4389668453517626</v>
      </c>
    </row>
    <row r="23" spans="1:22" ht="15.75" thickBot="1" x14ac:dyDescent="0.3">
      <c r="A23">
        <v>150</v>
      </c>
      <c r="B23">
        <v>3.52</v>
      </c>
      <c r="C23">
        <v>0</v>
      </c>
      <c r="D23">
        <v>15.5</v>
      </c>
      <c r="E23" s="8">
        <f t="shared" si="0"/>
        <v>18.248480773305452</v>
      </c>
      <c r="F23" s="8">
        <f t="shared" si="1"/>
        <v>-2.7484807733054524</v>
      </c>
      <c r="G23" s="8">
        <f t="shared" si="2"/>
        <v>7.5541465612297376</v>
      </c>
      <c r="H23" s="8"/>
      <c r="I23" s="8"/>
      <c r="J23" s="8"/>
      <c r="K23" s="8"/>
      <c r="L23" s="8"/>
      <c r="M23" s="1" t="s">
        <v>27</v>
      </c>
      <c r="N23" s="1">
        <v>31</v>
      </c>
      <c r="O23" s="1">
        <v>1126.0471875000001</v>
      </c>
      <c r="P23" s="1"/>
      <c r="Q23" s="1"/>
      <c r="R23" s="1"/>
    </row>
    <row r="24" spans="1:22" ht="15.75" thickBot="1" x14ac:dyDescent="0.3">
      <c r="A24">
        <v>150</v>
      </c>
      <c r="B24">
        <v>3.4350000000000001</v>
      </c>
      <c r="C24">
        <v>0</v>
      </c>
      <c r="D24">
        <v>15.2</v>
      </c>
      <c r="E24" s="8">
        <f t="shared" si="0"/>
        <v>18.49315968347906</v>
      </c>
      <c r="F24" s="8">
        <f t="shared" si="1"/>
        <v>-3.2931596834790611</v>
      </c>
      <c r="G24" s="8">
        <f t="shared" si="2"/>
        <v>10.844900700891909</v>
      </c>
      <c r="H24" s="8"/>
      <c r="I24" s="8"/>
      <c r="J24" s="8"/>
      <c r="K24" s="8"/>
      <c r="L24" s="8"/>
    </row>
    <row r="25" spans="1:22" x14ac:dyDescent="0.25">
      <c r="A25">
        <v>245</v>
      </c>
      <c r="B25">
        <v>3.84</v>
      </c>
      <c r="C25">
        <v>0</v>
      </c>
      <c r="D25">
        <v>13.3</v>
      </c>
      <c r="E25" s="8">
        <f t="shared" si="0"/>
        <v>13.766857675315849</v>
      </c>
      <c r="F25" s="8">
        <f t="shared" si="1"/>
        <v>-0.46685767531584865</v>
      </c>
      <c r="G25" s="8">
        <f t="shared" si="2"/>
        <v>0.21795608900131835</v>
      </c>
      <c r="H25" s="8"/>
      <c r="I25" s="8"/>
      <c r="J25" s="8"/>
      <c r="K25" s="8"/>
      <c r="L25" s="8"/>
      <c r="M25" s="2"/>
      <c r="N25" s="2" t="s">
        <v>34</v>
      </c>
      <c r="O25" s="2" t="s">
        <v>22</v>
      </c>
      <c r="P25" s="2" t="s">
        <v>35</v>
      </c>
      <c r="Q25" s="2" t="s">
        <v>36</v>
      </c>
      <c r="R25" s="2" t="s">
        <v>37</v>
      </c>
      <c r="S25" s="2" t="s">
        <v>38</v>
      </c>
    </row>
    <row r="26" spans="1:22" x14ac:dyDescent="0.25">
      <c r="A26">
        <v>175</v>
      </c>
      <c r="B26">
        <v>3.8450000000000002</v>
      </c>
      <c r="C26">
        <v>0</v>
      </c>
      <c r="D26">
        <v>19.2</v>
      </c>
      <c r="E26" s="8">
        <f t="shared" si="0"/>
        <v>16.37597561498356</v>
      </c>
      <c r="F26" s="8">
        <f t="shared" si="1"/>
        <v>2.8240243850164397</v>
      </c>
      <c r="G26" s="8">
        <f t="shared" si="2"/>
        <v>7.9751137271674803</v>
      </c>
      <c r="H26" s="8"/>
      <c r="I26" s="8"/>
      <c r="J26" s="8"/>
      <c r="K26" s="8"/>
      <c r="L26" s="8"/>
      <c r="M26" s="27" t="s">
        <v>28</v>
      </c>
      <c r="N26" s="29">
        <v>34.002875122914062</v>
      </c>
      <c r="O26" s="29">
        <v>2.6426593369900306</v>
      </c>
      <c r="P26" s="29">
        <v>12.866915779482603</v>
      </c>
      <c r="Q26" s="29">
        <v>2.8240301965831147E-13</v>
      </c>
      <c r="R26" s="29">
        <v>28.589632863691797</v>
      </c>
      <c r="S26" s="29">
        <v>39.416117382136328</v>
      </c>
    </row>
    <row r="27" spans="1:22" x14ac:dyDescent="0.25">
      <c r="A27">
        <v>66</v>
      </c>
      <c r="B27">
        <v>1.9350000000000001</v>
      </c>
      <c r="C27">
        <v>1</v>
      </c>
      <c r="D27">
        <v>27.3</v>
      </c>
      <c r="E27" s="8">
        <f t="shared" si="0"/>
        <v>28.042945914597233</v>
      </c>
      <c r="F27" s="8">
        <f t="shared" si="1"/>
        <v>-0.74294591459723236</v>
      </c>
      <c r="G27" s="8">
        <f t="shared" si="2"/>
        <v>0.55196863201671809</v>
      </c>
      <c r="H27" s="8"/>
      <c r="I27" s="8"/>
      <c r="J27" s="8"/>
      <c r="K27" s="8"/>
      <c r="L27" s="8"/>
      <c r="M27" t="s">
        <v>3</v>
      </c>
      <c r="N27" s="40">
        <v>-3.7478725953382114E-2</v>
      </c>
      <c r="O27" s="15">
        <v>9.6054221574033462E-3</v>
      </c>
      <c r="P27" s="15">
        <v>-3.90183016833836</v>
      </c>
      <c r="Q27" s="30">
        <v>5.4640226580877677E-4</v>
      </c>
      <c r="R27" s="15">
        <v>-5.7154541300565409E-2</v>
      </c>
      <c r="S27" s="15">
        <v>-1.7802910606198815E-2</v>
      </c>
    </row>
    <row r="28" spans="1:22" x14ac:dyDescent="0.25">
      <c r="A28">
        <v>91</v>
      </c>
      <c r="B28">
        <v>2.14</v>
      </c>
      <c r="C28">
        <v>1</v>
      </c>
      <c r="D28">
        <v>26</v>
      </c>
      <c r="E28" s="8">
        <f t="shared" si="0"/>
        <v>26.515869805932208</v>
      </c>
      <c r="F28" s="8">
        <f t="shared" si="1"/>
        <v>-0.51586980593220844</v>
      </c>
      <c r="G28" s="8">
        <f t="shared" si="2"/>
        <v>0.2661216566725344</v>
      </c>
      <c r="H28" s="8"/>
      <c r="I28" s="8"/>
      <c r="J28" s="8"/>
      <c r="K28" s="8"/>
      <c r="L28" s="8"/>
      <c r="M28" t="s">
        <v>5</v>
      </c>
      <c r="N28" s="40">
        <v>-2.8785754138071864</v>
      </c>
      <c r="O28" s="15">
        <v>0.90497053803057714</v>
      </c>
      <c r="P28" s="15">
        <v>-3.1808498650924313</v>
      </c>
      <c r="Q28" s="30">
        <v>3.5740310794737246E-3</v>
      </c>
      <c r="R28" s="15">
        <v>-4.7323235270233059</v>
      </c>
      <c r="S28" s="15">
        <v>-1.0248273005910673</v>
      </c>
    </row>
    <row r="29" spans="1:22" ht="15.75" thickBot="1" x14ac:dyDescent="0.3">
      <c r="A29">
        <v>113</v>
      </c>
      <c r="B29">
        <v>1.5129999999999999</v>
      </c>
      <c r="C29">
        <v>1</v>
      </c>
      <c r="D29">
        <v>30.4</v>
      </c>
      <c r="E29" s="8">
        <f t="shared" si="0"/>
        <v>27.496204619414907</v>
      </c>
      <c r="F29" s="8">
        <f t="shared" si="1"/>
        <v>2.9037953805850911</v>
      </c>
      <c r="G29" s="8">
        <f t="shared" si="2"/>
        <v>8.4320276123073139</v>
      </c>
      <c r="H29" s="8"/>
      <c r="I29" s="8"/>
      <c r="J29" s="8"/>
      <c r="K29" s="8"/>
      <c r="L29" s="8"/>
      <c r="M29" s="1" t="s">
        <v>8</v>
      </c>
      <c r="N29" s="31">
        <v>2.0837101303232957</v>
      </c>
      <c r="O29" s="16">
        <v>1.3764201523049431</v>
      </c>
      <c r="P29" s="16">
        <v>1.5138619750909124</v>
      </c>
      <c r="Q29" s="31">
        <v>0.14126823673653088</v>
      </c>
      <c r="R29" s="16">
        <v>-0.73575873976904793</v>
      </c>
      <c r="S29" s="16">
        <v>4.9031790004156388</v>
      </c>
    </row>
    <row r="30" spans="1:22" x14ac:dyDescent="0.25">
      <c r="A30">
        <v>264</v>
      </c>
      <c r="B30">
        <v>3.17</v>
      </c>
      <c r="C30">
        <v>1</v>
      </c>
      <c r="D30">
        <v>15.8</v>
      </c>
      <c r="E30" s="8">
        <f t="shared" si="0"/>
        <v>17.067117539775701</v>
      </c>
      <c r="F30" s="8">
        <f t="shared" si="1"/>
        <v>-1.2671175397757004</v>
      </c>
      <c r="G30" s="8">
        <f t="shared" si="2"/>
        <v>1.6055868596072238</v>
      </c>
      <c r="H30" s="8"/>
      <c r="I30" s="8"/>
      <c r="J30" s="8"/>
      <c r="K30" s="8"/>
      <c r="L30" s="8"/>
      <c r="Q30" s="3" t="s">
        <v>90</v>
      </c>
      <c r="R30" s="3"/>
      <c r="S30" s="3"/>
      <c r="T30" s="3"/>
    </row>
    <row r="31" spans="1:22" x14ac:dyDescent="0.25">
      <c r="A31">
        <v>175</v>
      </c>
      <c r="B31">
        <v>2.77</v>
      </c>
      <c r="C31">
        <v>1</v>
      </c>
      <c r="D31">
        <v>19.7</v>
      </c>
      <c r="E31" s="8">
        <f t="shared" si="0"/>
        <v>21.554154315149582</v>
      </c>
      <c r="F31" s="8">
        <f t="shared" si="1"/>
        <v>-1.8541543151495823</v>
      </c>
      <c r="G31" s="8">
        <f t="shared" si="2"/>
        <v>3.4378882243878164</v>
      </c>
      <c r="H31" s="8"/>
      <c r="I31" s="8"/>
      <c r="J31" s="8"/>
      <c r="K31" s="8"/>
      <c r="L31" s="8"/>
      <c r="M31" t="s">
        <v>65</v>
      </c>
    </row>
    <row r="32" spans="1:22" x14ac:dyDescent="0.25">
      <c r="A32">
        <v>335</v>
      </c>
      <c r="B32">
        <v>3.57</v>
      </c>
      <c r="C32">
        <v>1</v>
      </c>
      <c r="D32">
        <v>15</v>
      </c>
      <c r="E32" s="8">
        <f t="shared" si="0"/>
        <v>13.254697831562694</v>
      </c>
      <c r="F32" s="8">
        <f t="shared" si="1"/>
        <v>1.7453021684373056</v>
      </c>
      <c r="G32" s="8">
        <f t="shared" si="2"/>
        <v>3.0460796591519608</v>
      </c>
      <c r="H32" s="8"/>
      <c r="I32" s="8"/>
      <c r="J32" s="8"/>
      <c r="K32" s="8"/>
      <c r="L32" s="8"/>
      <c r="R32" t="s">
        <v>70</v>
      </c>
    </row>
    <row r="33" spans="1:18" x14ac:dyDescent="0.25">
      <c r="A33">
        <v>109</v>
      </c>
      <c r="B33">
        <v>2.78</v>
      </c>
      <c r="C33">
        <v>1</v>
      </c>
      <c r="D33">
        <v>21.4</v>
      </c>
      <c r="E33" s="8">
        <f t="shared" si="0"/>
        <v>23.998964473934734</v>
      </c>
      <c r="F33" s="8">
        <f t="shared" si="1"/>
        <v>-2.5989644739347355</v>
      </c>
      <c r="G33" s="8">
        <f t="shared" si="2"/>
        <v>6.7546163367748564</v>
      </c>
      <c r="H33" s="8"/>
      <c r="I33" s="8"/>
      <c r="J33" s="8"/>
      <c r="K33" s="8"/>
      <c r="L33" s="8"/>
      <c r="M33" s="25" t="s">
        <v>66</v>
      </c>
      <c r="N33" s="25">
        <v>200</v>
      </c>
      <c r="O33" s="25" t="s">
        <v>69</v>
      </c>
      <c r="P33" s="25">
        <v>1</v>
      </c>
      <c r="R33" t="s">
        <v>71</v>
      </c>
    </row>
    <row r="34" spans="1:18" x14ac:dyDescent="0.25">
      <c r="M34" s="25" t="s">
        <v>67</v>
      </c>
      <c r="N34" s="25">
        <v>3.5</v>
      </c>
      <c r="O34" s="25"/>
      <c r="P34" s="25"/>
      <c r="R34" t="s">
        <v>72</v>
      </c>
    </row>
    <row r="35" spans="1:18" x14ac:dyDescent="0.25">
      <c r="M35" t="s">
        <v>68</v>
      </c>
      <c r="N35">
        <f>+N26+N27*N33+N28*N34+N29*P33</f>
        <v>18.515826114235786</v>
      </c>
    </row>
    <row r="36" spans="1:18" x14ac:dyDescent="0.25">
      <c r="R36" t="s">
        <v>73</v>
      </c>
    </row>
    <row r="37" spans="1:18" x14ac:dyDescent="0.25">
      <c r="R37" t="s">
        <v>74</v>
      </c>
    </row>
    <row r="40" spans="1:18" x14ac:dyDescent="0.25">
      <c r="M40" s="3" t="s">
        <v>91</v>
      </c>
      <c r="N40" s="3" t="s">
        <v>89</v>
      </c>
      <c r="O40" s="3"/>
      <c r="P40" s="3"/>
    </row>
    <row r="41" spans="1:18" x14ac:dyDescent="0.25">
      <c r="M41" s="23" t="s">
        <v>92</v>
      </c>
      <c r="N41" t="s">
        <v>93</v>
      </c>
    </row>
    <row r="42" spans="1:18" x14ac:dyDescent="0.25">
      <c r="N42" t="s">
        <v>94</v>
      </c>
    </row>
    <row r="43" spans="1:18" x14ac:dyDescent="0.25">
      <c r="N43" t="s">
        <v>95</v>
      </c>
    </row>
    <row r="45" spans="1:18" x14ac:dyDescent="0.25">
      <c r="N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2020-11-28T23:58:38Z</dcterms:created>
  <dcterms:modified xsi:type="dcterms:W3CDTF">2023-06-02T07:05:35Z</dcterms:modified>
</cp:coreProperties>
</file>