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et\Downloads\"/>
    </mc:Choice>
  </mc:AlternateContent>
  <bookViews>
    <workbookView xWindow="0" yWindow="0" windowWidth="20490" windowHeight="7620" tabRatio="688"/>
  </bookViews>
  <sheets>
    <sheet name="Pre-Bid &amp; CBA Computation" sheetId="2" r:id="rId1"/>
    <sheet name="metaData" sheetId="3" r:id="rId2"/>
    <sheet name="AbokiFx" sheetId="49" r:id="rId3"/>
    <sheet name="Live NGN Rates" sheetId="44" r:id="rId4"/>
    <sheet name="USD" sheetId="45" r:id="rId5"/>
    <sheet name="EUR" sheetId="46" r:id="rId6"/>
    <sheet name="GBP" sheetId="47" r:id="rId7"/>
    <sheet name="gpb rates" sheetId="18" state="hidden" r:id="rId8"/>
    <sheet name="ngn rates" sheetId="23" state="hidden" r:id="rId9"/>
    <sheet name="eur rates" sheetId="24" state="hidden" r:id="rId10"/>
    <sheet name="Sheet7" sheetId="31" state="hidden" r:id="rId11"/>
    <sheet name="Sheet8" sheetId="32" state="hidden" r:id="rId12"/>
    <sheet name="Sheet9" sheetId="33" state="hidden" r:id="rId13"/>
    <sheet name="Sheet11" sheetId="35" state="hidden" r:id="rId14"/>
    <sheet name="Sheet12" sheetId="36" state="hidden" r:id="rId15"/>
    <sheet name="Sheet13" sheetId="37" state="hidden" r:id="rId16"/>
    <sheet name="Sheet15" sheetId="39" state="hidden" r:id="rId17"/>
    <sheet name="Sheet16" sheetId="40" state="hidden" r:id="rId18"/>
    <sheet name="Sheet17" sheetId="41" state="hidden" r:id="rId19"/>
  </sheets>
  <definedNames>
    <definedName name="ExternalData_1" localSheetId="2" hidden="1">AbokiFx!$A$1:$D$5</definedName>
    <definedName name="ExternalData_1" localSheetId="9" hidden="1">'eur rates'!$A$1:$K$2</definedName>
    <definedName name="ExternalData_1" localSheetId="7" hidden="1">'gpb rates'!$A$1:$K$2</definedName>
    <definedName name="ExternalData_1" localSheetId="8" hidden="1">'ngn rates'!$A$1:$K$2</definedName>
    <definedName name="ExternalData_1" localSheetId="13" hidden="1">Sheet11!$A$1:$K$2</definedName>
    <definedName name="ExternalData_1" localSheetId="14" hidden="1">Sheet12!$A$1:$K$2</definedName>
    <definedName name="ExternalData_1" localSheetId="15" hidden="1">Sheet13!$A$1:$K$2</definedName>
    <definedName name="ExternalData_1" localSheetId="16" hidden="1">Sheet15!$A$1:$K$2</definedName>
    <definedName name="ExternalData_1" localSheetId="17" hidden="1">Sheet16!$A$1:$K$2</definedName>
    <definedName name="ExternalData_1" localSheetId="18" hidden="1">Sheet17!$A$1:$K$2</definedName>
    <definedName name="ExternalData_1" localSheetId="10" hidden="1">Sheet7!$A$1:$K$2</definedName>
    <definedName name="ExternalData_1" localSheetId="11" hidden="1">Sheet8!$A$1:$K$2</definedName>
    <definedName name="ExternalData_1" localSheetId="12" hidden="1">Sheet9!$A$1:$K$2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4" l="1"/>
  <c r="C3" i="44"/>
  <c r="C2" i="44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L16" i="2"/>
  <c r="M16" i="2" s="1"/>
  <c r="L17" i="2"/>
  <c r="M17" i="2" s="1"/>
  <c r="L18" i="2"/>
  <c r="M18" i="2" s="1"/>
  <c r="L19" i="2"/>
  <c r="M19" i="2" s="1"/>
  <c r="L20" i="2"/>
  <c r="M20" i="2" s="1"/>
  <c r="L21" i="2"/>
  <c r="M21" i="2" s="1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M28" i="2"/>
  <c r="M29" i="2"/>
  <c r="M31" i="2"/>
  <c r="M32" i="2"/>
  <c r="M33" i="2"/>
  <c r="M34" i="2"/>
  <c r="M35" i="2"/>
  <c r="M36" i="2"/>
  <c r="M38" i="2"/>
  <c r="M27" i="2" l="1"/>
  <c r="E2" i="47"/>
  <c r="E3" i="47"/>
  <c r="E4" i="47"/>
  <c r="E2" i="46"/>
  <c r="E3" i="46"/>
  <c r="E4" i="46"/>
  <c r="E2" i="45"/>
  <c r="E3" i="45"/>
  <c r="E4" i="45"/>
  <c r="C4" i="47"/>
  <c r="C3" i="47"/>
  <c r="C2" i="47"/>
  <c r="Q2" i="2" s="1"/>
  <c r="C4" i="46"/>
  <c r="C3" i="46"/>
  <c r="C2" i="46"/>
  <c r="Q3" i="2" s="1"/>
  <c r="C4" i="45"/>
  <c r="L9" i="2" s="1"/>
  <c r="M9" i="2" s="1"/>
  <c r="C3" i="45"/>
  <c r="L8" i="2" s="1"/>
  <c r="M8" i="2" s="1"/>
  <c r="C2" i="45"/>
  <c r="N22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7" i="2"/>
  <c r="N39" i="2"/>
  <c r="N28" i="2"/>
  <c r="N29" i="2"/>
  <c r="N30" i="2"/>
  <c r="N31" i="2"/>
  <c r="N32" i="2"/>
  <c r="N33" i="2"/>
  <c r="N34" i="2"/>
  <c r="N35" i="2"/>
  <c r="N36" i="2"/>
  <c r="N37" i="2"/>
  <c r="N38" i="2"/>
  <c r="N27" i="2"/>
  <c r="M37" i="2" l="1"/>
  <c r="L7" i="2"/>
  <c r="M7" i="2" s="1"/>
  <c r="Q1" i="2"/>
  <c r="M30" i="2"/>
  <c r="I7" i="2"/>
  <c r="M22" i="2" l="1"/>
  <c r="I27" i="2"/>
  <c r="M39" i="2" l="1"/>
  <c r="I43" i="2" s="1"/>
  <c r="I41" i="2"/>
  <c r="I22" i="2"/>
  <c r="I45" i="2" l="1"/>
  <c r="I47" i="2" l="1"/>
  <c r="I51" i="2" s="1"/>
  <c r="Q10" i="2"/>
  <c r="P10" i="2" s="1"/>
  <c r="Q14" i="2"/>
  <c r="P14" i="2" s="1"/>
  <c r="Q20" i="2"/>
  <c r="P20" i="2" s="1"/>
  <c r="Q21" i="2"/>
  <c r="P21" i="2" s="1"/>
  <c r="Q13" i="2"/>
  <c r="P13" i="2" s="1"/>
  <c r="Q17" i="2"/>
  <c r="P17" i="2" s="1"/>
  <c r="Q18" i="2"/>
  <c r="P18" i="2" s="1"/>
  <c r="Q11" i="2"/>
  <c r="P11" i="2" s="1"/>
  <c r="Q19" i="2"/>
  <c r="P19" i="2" s="1"/>
  <c r="Q16" i="2"/>
  <c r="P16" i="2" s="1"/>
  <c r="Q15" i="2"/>
  <c r="P15" i="2" s="1"/>
  <c r="Q12" i="2"/>
  <c r="P12" i="2" s="1"/>
  <c r="I49" i="2" l="1"/>
  <c r="Q8" i="2" s="1"/>
  <c r="P8" i="2" s="1"/>
  <c r="Q9" i="2" l="1"/>
  <c r="P9" i="2" s="1"/>
  <c r="Q7" i="2"/>
  <c r="P7" i="2" s="1"/>
  <c r="Q22" i="2" l="1"/>
</calcChain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<sst xmlns="http://schemas.openxmlformats.org/spreadsheetml/2006/main" count="424" uniqueCount="179">
  <si>
    <t>S/n</t>
  </si>
  <si>
    <t>Part No</t>
  </si>
  <si>
    <t>Unique No</t>
  </si>
  <si>
    <t>Description</t>
  </si>
  <si>
    <t>Qty</t>
  </si>
  <si>
    <t>Unit Prices</t>
  </si>
  <si>
    <t>Value</t>
  </si>
  <si>
    <t>Freight Cost</t>
  </si>
  <si>
    <t>Weight</t>
  </si>
  <si>
    <t>Rate</t>
  </si>
  <si>
    <t>USD</t>
  </si>
  <si>
    <t>Agency</t>
  </si>
  <si>
    <t>GBP</t>
  </si>
  <si>
    <t>Total Other Costs</t>
  </si>
  <si>
    <t>Add: Mark up</t>
  </si>
  <si>
    <t>A</t>
  </si>
  <si>
    <t>B</t>
  </si>
  <si>
    <t>C</t>
  </si>
  <si>
    <t>D</t>
  </si>
  <si>
    <t>title</t>
  </si>
  <si>
    <t>link</t>
  </si>
  <si>
    <t>description</t>
  </si>
  <si>
    <t>pubDate</t>
  </si>
  <si>
    <t>baseCurrency</t>
  </si>
  <si>
    <t>baseName</t>
  </si>
  <si>
    <t>targetCurrency</t>
  </si>
  <si>
    <t>targetName</t>
  </si>
  <si>
    <t>exchangeRate</t>
  </si>
  <si>
    <t>inverseRate</t>
  </si>
  <si>
    <t>inverseDescription</t>
  </si>
  <si>
    <t>U.S. Dollar</t>
  </si>
  <si>
    <t>EUR</t>
  </si>
  <si>
    <t>Euro</t>
  </si>
  <si>
    <t>U.K. Pound Sterling</t>
  </si>
  <si>
    <t>1 U.S. Dollar = 380.99563565 Nigerian Naira</t>
  </si>
  <si>
    <t>NGN</t>
  </si>
  <si>
    <t>Nigerian Naira</t>
  </si>
  <si>
    <t>1 Nigerian Naira = 0.00262470 U.S. Dollar</t>
  </si>
  <si>
    <t>http://www.floatrates.com/eur/usd/</t>
  </si>
  <si>
    <t>http://www.floatrates.com/gbp/usd/</t>
  </si>
  <si>
    <t>1 NGN = 0.00262470 USD</t>
  </si>
  <si>
    <t>http://www.floatrates.com/ngn/usd/</t>
  </si>
  <si>
    <t>http://www.floatrates.com/usd/eur/</t>
  </si>
  <si>
    <t>Pick-Up Cost</t>
  </si>
  <si>
    <t>Documentation Cost</t>
  </si>
  <si>
    <t>Clearing Cost</t>
  </si>
  <si>
    <t>Delivery Charges</t>
  </si>
  <si>
    <t xml:space="preserve">Community </t>
  </si>
  <si>
    <t>Others</t>
  </si>
  <si>
    <t>Insurance</t>
  </si>
  <si>
    <t>SON/NAFDAC</t>
  </si>
  <si>
    <t>Bank Charges</t>
  </si>
  <si>
    <t>Currency</t>
  </si>
  <si>
    <t>Generate: Pre-Bid Analysis &amp; Cost-Benefit Analysis</t>
  </si>
  <si>
    <t xml:space="preserve">Transport LOS-PHC </t>
  </si>
  <si>
    <t>Cost</t>
  </si>
  <si>
    <t>Client</t>
  </si>
  <si>
    <t>Client PO</t>
  </si>
  <si>
    <t>FELPET PO</t>
  </si>
  <si>
    <t>Shell</t>
  </si>
  <si>
    <t>NLNG</t>
  </si>
  <si>
    <t>TOTAL</t>
  </si>
  <si>
    <t>Chevron</t>
  </si>
  <si>
    <t>BW Offshore</t>
  </si>
  <si>
    <t>SNG</t>
  </si>
  <si>
    <t>Midwestern</t>
  </si>
  <si>
    <t>Daewoo</t>
  </si>
  <si>
    <t>SNEPCO</t>
  </si>
  <si>
    <t>NETCO</t>
  </si>
  <si>
    <t>Eroton</t>
  </si>
  <si>
    <t>Saipem</t>
  </si>
  <si>
    <t>Mobil</t>
  </si>
  <si>
    <t>NNPC</t>
  </si>
  <si>
    <t>Addax</t>
  </si>
  <si>
    <t>Buyer</t>
  </si>
  <si>
    <t>Uche Amadi</t>
  </si>
  <si>
    <t>Chinasa Anyaka</t>
  </si>
  <si>
    <t>Chike Essom</t>
  </si>
  <si>
    <t>Elizabeth Ewesor</t>
  </si>
  <si>
    <t>Olami Adus</t>
  </si>
  <si>
    <t>Favour Ezekannagha</t>
  </si>
  <si>
    <t>Dolapo Gbenle</t>
  </si>
  <si>
    <t>Nkechi Madu</t>
  </si>
  <si>
    <t>Linda Mokwenyei</t>
  </si>
  <si>
    <t>Modupe Oyeneye</t>
  </si>
  <si>
    <t>Ngozi Oputa</t>
  </si>
  <si>
    <t>Mathew</t>
  </si>
  <si>
    <t>Tamuno</t>
  </si>
  <si>
    <t>1 USD = 380.99563565 NGN</t>
  </si>
  <si>
    <t>http://www.floatrates.com/usd/ngn/</t>
  </si>
  <si>
    <t>http://www.floatrates.com/eur/ngn/</t>
  </si>
  <si>
    <t>http://www.floatrates.com/gbp/ngn/</t>
  </si>
  <si>
    <t>http://www.floatrates.com/ngn/eur/</t>
  </si>
  <si>
    <t>http://www.floatrates.com/gbp/eur/</t>
  </si>
  <si>
    <t>http://www.floatrates.com/ngn/gbp/</t>
  </si>
  <si>
    <t>http://www.floatrates.com/eur/gbp/</t>
  </si>
  <si>
    <t>http://www.floatrates.com/usd/gbp/</t>
  </si>
  <si>
    <t>1 EUR = 0.86982779 GBP</t>
  </si>
  <si>
    <t>1 Euro = 0.86982779 U.K. Pound Sterling</t>
  </si>
  <si>
    <t>1 U.K. Pound Sterling = 1.14965285 Euro</t>
  </si>
  <si>
    <t>1 NGN = 0.00216506 EUR</t>
  </si>
  <si>
    <t>1 Nigerian Naira = 0.00216506 Euro</t>
  </si>
  <si>
    <t>1 Euro = 461.88014098 Nigerian Naira</t>
  </si>
  <si>
    <t>1 USD = 0.82487988 EUR</t>
  </si>
  <si>
    <t>1 U.S. Dollar = 0.82487988 Euro</t>
  </si>
  <si>
    <t>1 Euro = 1.21229772 U.S. Dollar</t>
  </si>
  <si>
    <t>1 GBP = 1.14965285 EUR</t>
  </si>
  <si>
    <t>1 GBP = 1.39372153 USD</t>
  </si>
  <si>
    <t>1 U.K. Pound Sterling = 1.39372153 U.S. Dollar</t>
  </si>
  <si>
    <t>1 U.S. Dollar = 0.71750344 U.K. Pound Sterling</t>
  </si>
  <si>
    <t>1 NGN = 0.00188323 GBP</t>
  </si>
  <si>
    <t>1 Nigerian Naira = 0.00188323 U.K. Pound Sterling</t>
  </si>
  <si>
    <t>1 U.K. Pound Sterling = 531.00182072 Nigerian Naira</t>
  </si>
  <si>
    <t>1 USD = 0.71750344 GBP</t>
  </si>
  <si>
    <t>Target Currency</t>
  </si>
  <si>
    <t>1 USD - NGN</t>
  </si>
  <si>
    <t>1 GBP - NGN</t>
  </si>
  <si>
    <t>1 EUR - NGN</t>
  </si>
  <si>
    <t>1 EUR = 1.21229772 USD</t>
  </si>
  <si>
    <t>1 EUR = 461.88014098 NGN</t>
  </si>
  <si>
    <t>1 GBP = 531.00182072 NGN</t>
  </si>
  <si>
    <t>Supplier</t>
  </si>
  <si>
    <t>Bid Quote</t>
  </si>
  <si>
    <t>New Currency</t>
  </si>
  <si>
    <t>B/F</t>
  </si>
  <si>
    <t>Total Material (OEM) Cost</t>
  </si>
  <si>
    <t>Total Material Cost + Other Costs</t>
  </si>
  <si>
    <t>A +B</t>
  </si>
  <si>
    <t>E</t>
  </si>
  <si>
    <t>F</t>
  </si>
  <si>
    <t>(A+B+D)</t>
  </si>
  <si>
    <t>Total Material Cost + Other Costs + Profit (Landing Cost)</t>
  </si>
  <si>
    <t>Total Other Costs (B+D)</t>
  </si>
  <si>
    <t>OEM Quote in Base Currency</t>
  </si>
  <si>
    <t>Base Currency</t>
  </si>
  <si>
    <t>OEM Quote in Target Currency</t>
  </si>
  <si>
    <t>FELPET Quote in Target Currency</t>
  </si>
  <si>
    <t>Unit             Prices</t>
  </si>
  <si>
    <t>Add: Other Cost</t>
  </si>
  <si>
    <t>Other Cost in Base Currency</t>
  </si>
  <si>
    <t>Other Cost in Target Currency</t>
  </si>
  <si>
    <t>Country</t>
  </si>
  <si>
    <t>Country2</t>
  </si>
  <si>
    <t>Exchange</t>
  </si>
  <si>
    <t>Pairing</t>
  </si>
  <si>
    <t>Historical Exchange</t>
  </si>
  <si>
    <t>United States Dollar</t>
  </si>
  <si>
    <t>NGN/USD</t>
  </si>
  <si>
    <t>Historical</t>
  </si>
  <si>
    <t>NGN/EUR</t>
  </si>
  <si>
    <t>British Pound</t>
  </si>
  <si>
    <t>NGN/GBP</t>
  </si>
  <si>
    <t>USD/NGN</t>
  </si>
  <si>
    <t>USD/EUR</t>
  </si>
  <si>
    <t>USD/GBP</t>
  </si>
  <si>
    <t>EUR/NGN</t>
  </si>
  <si>
    <t>EUR/USD</t>
  </si>
  <si>
    <t>EUR/GBP</t>
  </si>
  <si>
    <t>GBP/NGN</t>
  </si>
  <si>
    <t>GBP/USD</t>
  </si>
  <si>
    <t>GBP/EUR</t>
  </si>
  <si>
    <t>USD
Buy / Sell</t>
  </si>
  <si>
    <t>GBP
Buy / Sell</t>
  </si>
  <si>
    <t>EUR
Buy / Sell</t>
  </si>
  <si>
    <t>24/07/2023</t>
  </si>
  <si>
    <t>855 / 870*</t>
  </si>
  <si>
    <t>1150 / 1160*</t>
  </si>
  <si>
    <t>925 / 945*</t>
  </si>
  <si>
    <t>21/07/2023</t>
  </si>
  <si>
    <t>855 / 870</t>
  </si>
  <si>
    <t>1140 / 1150</t>
  </si>
  <si>
    <t>940 / 955</t>
  </si>
  <si>
    <t>20/07/2023</t>
  </si>
  <si>
    <t>850 / 860</t>
  </si>
  <si>
    <t>930 / 940</t>
  </si>
  <si>
    <t>19/07/2023</t>
  </si>
  <si>
    <t>840 / 858</t>
  </si>
  <si>
    <t>1100 / 1120</t>
  </si>
  <si>
    <t>915 / 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</si>
</sst>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(* #,##0.00000_);_(* \(#,##0.0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4F6B7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FF0000"/>
      </right>
      <top style="medium">
        <color indexed="64"/>
      </top>
      <bottom style="medium">
        <color indexed="64"/>
      </bottom>
      <diagonal/>
    </border>
    <border>
      <left/>
      <right style="thick">
        <color rgb="FFFF0000"/>
      </right>
      <top style="medium">
        <color indexed="64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medium">
        <color indexed="64"/>
      </top>
      <bottom/>
      <diagonal/>
    </border>
    <border>
      <left style="thin">
        <color indexed="64"/>
      </left>
      <right style="thick">
        <color rgb="FFFF0000"/>
      </right>
      <top style="medium">
        <color indexed="64"/>
      </top>
      <bottom/>
      <diagonal/>
    </border>
    <border>
      <left style="thin">
        <color indexed="64"/>
      </left>
      <right style="thick">
        <color rgb="FFFF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n">
        <color indexed="64"/>
      </left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8">
    <xf numFmtId="0" fontId="0" fillId="0" borderId="0" xfId="0"/>
    <xf numFmtId="0" fontId="0" fillId="0" borderId="0" xfId="0" applyNumberFormat="1"/>
    <xf numFmtId="22" fontId="0" fillId="0" borderId="0" xfId="0" applyNumberFormat="1"/>
    <xf numFmtId="43" fontId="0" fillId="0" borderId="0" xfId="1" applyFont="1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3" borderId="1" xfId="0" applyFill="1" applyBorder="1" applyAlignment="1" applyProtection="1">
      <alignment vertical="center"/>
      <protection locked="0"/>
    </xf>
    <xf numFmtId="0" fontId="0" fillId="0" borderId="3" xfId="0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  <protection locked="0"/>
    </xf>
    <xf numFmtId="43" fontId="0" fillId="3" borderId="8" xfId="1" applyFont="1" applyFill="1" applyBorder="1" applyAlignment="1" applyProtection="1">
      <alignment vertical="center"/>
      <protection locked="0"/>
    </xf>
    <xf numFmtId="43" fontId="0" fillId="3" borderId="10" xfId="1" applyFont="1" applyFill="1" applyBorder="1" applyAlignment="1" applyProtection="1">
      <alignment vertical="center"/>
      <protection locked="0"/>
    </xf>
    <xf numFmtId="0" fontId="0" fillId="0" borderId="12" xfId="0" applyBorder="1" applyAlignment="1" applyProtection="1">
      <alignment vertical="center"/>
    </xf>
    <xf numFmtId="43" fontId="0" fillId="0" borderId="12" xfId="1" applyFont="1" applyBorder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0" fillId="0" borderId="3" xfId="0" applyFont="1" applyBorder="1" applyAlignment="1" applyProtection="1">
      <alignment horizontal="center" vertical="center"/>
    </xf>
    <xf numFmtId="0" fontId="0" fillId="3" borderId="9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</xf>
    <xf numFmtId="0" fontId="2" fillId="2" borderId="21" xfId="0" applyFont="1" applyFill="1" applyBorder="1" applyAlignment="1" applyProtection="1">
      <alignment horizontal="left" vertical="center"/>
    </xf>
    <xf numFmtId="0" fontId="2" fillId="2" borderId="21" xfId="0" applyFont="1" applyFill="1" applyBorder="1" applyAlignment="1" applyProtection="1">
      <alignment vertical="center"/>
    </xf>
    <xf numFmtId="0" fontId="2" fillId="2" borderId="21" xfId="0" applyFont="1" applyFill="1" applyBorder="1" applyAlignment="1" applyProtection="1">
      <alignment horizontal="center" vertical="center"/>
    </xf>
    <xf numFmtId="9" fontId="2" fillId="3" borderId="7" xfId="0" applyNumberFormat="1" applyFont="1" applyFill="1" applyBorder="1" applyAlignment="1" applyProtection="1">
      <alignment horizontal="center" vertical="center"/>
      <protection locked="0"/>
    </xf>
    <xf numFmtId="43" fontId="0" fillId="3" borderId="25" xfId="1" applyFont="1" applyFill="1" applyBorder="1" applyAlignment="1" applyProtection="1">
      <alignment horizontal="center" vertical="center"/>
      <protection locked="0"/>
    </xf>
    <xf numFmtId="0" fontId="0" fillId="3" borderId="26" xfId="0" applyFont="1" applyFill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</xf>
    <xf numFmtId="43" fontId="0" fillId="0" borderId="26" xfId="1" applyFont="1" applyBorder="1" applyAlignment="1" applyProtection="1">
      <alignment vertical="center"/>
    </xf>
    <xf numFmtId="0" fontId="0" fillId="0" borderId="19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0" fillId="3" borderId="6" xfId="0" applyFill="1" applyBorder="1" applyAlignment="1" applyProtection="1">
      <alignment vertical="center"/>
      <protection locked="0"/>
    </xf>
    <xf numFmtId="0" fontId="0" fillId="0" borderId="19" xfId="0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vertical="center"/>
    </xf>
    <xf numFmtId="0" fontId="2" fillId="0" borderId="27" xfId="0" applyFont="1" applyBorder="1" applyAlignment="1" applyProtection="1">
      <alignment horizontal="left" vertical="center"/>
    </xf>
    <xf numFmtId="0" fontId="0" fillId="0" borderId="28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 vertical="center"/>
    </xf>
    <xf numFmtId="0" fontId="0" fillId="0" borderId="23" xfId="0" applyFont="1" applyBorder="1" applyAlignment="1" applyProtection="1">
      <alignment vertical="center"/>
    </xf>
    <xf numFmtId="0" fontId="2" fillId="2" borderId="27" xfId="0" applyFont="1" applyFill="1" applyBorder="1" applyAlignment="1" applyProtection="1">
      <alignment horizontal="left" vertical="center"/>
    </xf>
    <xf numFmtId="0" fontId="2" fillId="2" borderId="28" xfId="0" applyFont="1" applyFill="1" applyBorder="1" applyAlignment="1" applyProtection="1">
      <alignment vertical="center"/>
    </xf>
    <xf numFmtId="0" fontId="2" fillId="2" borderId="29" xfId="0" applyFont="1" applyFill="1" applyBorder="1" applyAlignment="1" applyProtection="1">
      <alignment horizontal="center" vertical="center"/>
    </xf>
    <xf numFmtId="0" fontId="2" fillId="2" borderId="33" xfId="0" applyFont="1" applyFill="1" applyBorder="1" applyAlignment="1" applyProtection="1">
      <alignment horizontal="center" vertical="center"/>
    </xf>
    <xf numFmtId="0" fontId="0" fillId="0" borderId="23" xfId="0" applyBorder="1" applyAlignment="1" applyProtection="1">
      <alignment horizontal="center" vertical="center"/>
    </xf>
    <xf numFmtId="0" fontId="0" fillId="3" borderId="23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vertical="center"/>
    </xf>
    <xf numFmtId="0" fontId="0" fillId="3" borderId="32" xfId="0" applyFill="1" applyBorder="1" applyAlignment="1" applyProtection="1">
      <alignment horizontal="center" vertical="center"/>
      <protection locked="0"/>
    </xf>
    <xf numFmtId="0" fontId="0" fillId="3" borderId="37" xfId="0" applyFill="1" applyBorder="1" applyAlignment="1" applyProtection="1">
      <alignment horizontal="center" vertical="center"/>
      <protection locked="0"/>
    </xf>
    <xf numFmtId="0" fontId="0" fillId="3" borderId="38" xfId="0" applyFill="1" applyBorder="1" applyAlignment="1" applyProtection="1">
      <alignment horizontal="center" vertical="center"/>
      <protection locked="0"/>
    </xf>
    <xf numFmtId="0" fontId="2" fillId="2" borderId="36" xfId="0" applyFont="1" applyFill="1" applyBorder="1" applyAlignment="1" applyProtection="1">
      <alignment horizontal="center" vertical="center"/>
    </xf>
    <xf numFmtId="0" fontId="0" fillId="3" borderId="16" xfId="0" applyFill="1" applyBorder="1" applyAlignment="1" applyProtection="1">
      <alignment horizontal="center" vertical="center"/>
      <protection locked="0"/>
    </xf>
    <xf numFmtId="0" fontId="0" fillId="0" borderId="32" xfId="0" applyFont="1" applyBorder="1" applyAlignment="1" applyProtection="1">
      <alignment vertical="center"/>
    </xf>
    <xf numFmtId="0" fontId="0" fillId="3" borderId="7" xfId="0" applyFont="1" applyFill="1" applyBorder="1" applyAlignment="1" applyProtection="1">
      <alignment horizontal="center" vertical="center"/>
      <protection locked="0"/>
    </xf>
    <xf numFmtId="0" fontId="0" fillId="0" borderId="40" xfId="0" applyFont="1" applyBorder="1" applyAlignment="1" applyProtection="1">
      <alignment horizontal="center" vertical="center"/>
    </xf>
    <xf numFmtId="0" fontId="0" fillId="0" borderId="51" xfId="0" applyBorder="1" applyAlignment="1" applyProtection="1">
      <alignment horizontal="left" vertical="center"/>
    </xf>
    <xf numFmtId="0" fontId="0" fillId="0" borderId="52" xfId="0" applyBorder="1" applyAlignment="1" applyProtection="1">
      <alignment horizontal="left" vertical="center"/>
    </xf>
    <xf numFmtId="0" fontId="0" fillId="0" borderId="33" xfId="0" applyBorder="1" applyAlignment="1" applyProtection="1">
      <alignment horizontal="left" vertical="center"/>
    </xf>
    <xf numFmtId="0" fontId="0" fillId="0" borderId="17" xfId="0" applyBorder="1" applyAlignment="1" applyProtection="1">
      <alignment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23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2" fontId="0" fillId="3" borderId="7" xfId="0" applyNumberFormat="1" applyFill="1" applyBorder="1" applyAlignment="1" applyProtection="1">
      <alignment vertical="center"/>
    </xf>
    <xf numFmtId="0" fontId="0" fillId="0" borderId="0" xfId="0" applyProtection="1"/>
    <xf numFmtId="0" fontId="0" fillId="0" borderId="12" xfId="0" applyBorder="1" applyAlignment="1" applyProtection="1">
      <alignment horizontal="center" vertical="center"/>
    </xf>
    <xf numFmtId="0" fontId="0" fillId="0" borderId="39" xfId="0" applyFont="1" applyBorder="1" applyAlignment="1" applyProtection="1">
      <alignment vertical="center"/>
    </xf>
    <xf numFmtId="0" fontId="0" fillId="0" borderId="29" xfId="0" applyFont="1" applyBorder="1" applyAlignment="1" applyProtection="1">
      <alignment horizontal="center" vertical="center"/>
    </xf>
    <xf numFmtId="0" fontId="0" fillId="0" borderId="41" xfId="0" applyFont="1" applyBorder="1" applyAlignment="1" applyProtection="1">
      <alignment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vertic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4" xfId="0" applyFont="1" applyBorder="1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3" borderId="7" xfId="0" applyFill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</xf>
    <xf numFmtId="0" fontId="2" fillId="0" borderId="49" xfId="0" applyFont="1" applyBorder="1" applyAlignment="1" applyProtection="1">
      <alignment vertical="center"/>
    </xf>
    <xf numFmtId="0" fontId="2" fillId="0" borderId="50" xfId="0" applyFont="1" applyBorder="1" applyAlignment="1" applyProtection="1">
      <alignment vertical="center"/>
    </xf>
    <xf numFmtId="0" fontId="2" fillId="0" borderId="47" xfId="0" applyFont="1" applyBorder="1" applyAlignment="1" applyProtection="1">
      <alignment vertical="center"/>
    </xf>
    <xf numFmtId="0" fontId="2" fillId="0" borderId="48" xfId="0" applyFont="1" applyBorder="1" applyAlignment="1" applyProtection="1">
      <alignment vertical="center"/>
    </xf>
    <xf numFmtId="0" fontId="0" fillId="0" borderId="0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2" fillId="0" borderId="53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vertical="center" wrapText="1"/>
    </xf>
    <xf numFmtId="0" fontId="2" fillId="0" borderId="7" xfId="0" applyFont="1" applyBorder="1" applyAlignment="1" applyProtection="1">
      <alignment horizontal="center" vertical="center" wrapText="1"/>
    </xf>
    <xf numFmtId="0" fontId="0" fillId="0" borderId="54" xfId="0" applyBorder="1" applyAlignment="1" applyProtection="1">
      <alignment horizontal="center" vertical="center"/>
    </xf>
    <xf numFmtId="0" fontId="2" fillId="0" borderId="20" xfId="0" applyFont="1" applyBorder="1" applyAlignment="1" applyProtection="1">
      <alignment vertical="center" wrapText="1"/>
    </xf>
    <xf numFmtId="43" fontId="2" fillId="0" borderId="58" xfId="1" applyFont="1" applyBorder="1" applyAlignment="1" applyProtection="1">
      <alignment horizontal="center" vertical="center"/>
    </xf>
    <xf numFmtId="43" fontId="0" fillId="3" borderId="13" xfId="1" applyFont="1" applyFill="1" applyBorder="1" applyAlignment="1" applyProtection="1">
      <alignment vertical="center"/>
      <protection locked="0"/>
    </xf>
    <xf numFmtId="43" fontId="2" fillId="2" borderId="7" xfId="1" applyFont="1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3" borderId="15" xfId="0" applyFill="1" applyBorder="1" applyAlignment="1" applyProtection="1">
      <alignment vertical="center"/>
      <protection locked="0"/>
    </xf>
    <xf numFmtId="0" fontId="0" fillId="0" borderId="59" xfId="0" applyBorder="1"/>
    <xf numFmtId="43" fontId="0" fillId="0" borderId="25" xfId="0" applyNumberFormat="1" applyBorder="1" applyAlignment="1" applyProtection="1">
      <alignment horizontal="center" vertical="center"/>
    </xf>
    <xf numFmtId="43" fontId="2" fillId="2" borderId="20" xfId="1" applyFont="1" applyFill="1" applyBorder="1" applyAlignment="1" applyProtection="1">
      <alignment vertical="center"/>
    </xf>
    <xf numFmtId="43" fontId="2" fillId="2" borderId="12" xfId="1" applyFont="1" applyFill="1" applyBorder="1" applyAlignment="1" applyProtection="1">
      <alignment vertical="center"/>
    </xf>
    <xf numFmtId="43" fontId="2" fillId="0" borderId="31" xfId="1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0" xfId="0" applyFont="1"/>
    <xf numFmtId="0" fontId="2" fillId="0" borderId="59" xfId="0" applyFont="1" applyBorder="1"/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 wrapText="1"/>
    </xf>
    <xf numFmtId="0" fontId="2" fillId="5" borderId="20" xfId="0" applyFont="1" applyFill="1" applyBorder="1" applyAlignment="1" applyProtection="1">
      <alignment horizontal="center" vertical="center"/>
    </xf>
    <xf numFmtId="0" fontId="2" fillId="5" borderId="21" xfId="0" applyFont="1" applyFill="1" applyBorder="1" applyAlignment="1" applyProtection="1">
      <alignment horizontal="left" vertical="center"/>
    </xf>
    <xf numFmtId="0" fontId="2" fillId="5" borderId="21" xfId="0" applyFont="1" applyFill="1" applyBorder="1" applyAlignment="1" applyProtection="1">
      <alignment vertical="center"/>
    </xf>
    <xf numFmtId="0" fontId="2" fillId="5" borderId="21" xfId="0" applyFont="1" applyFill="1" applyBorder="1" applyAlignment="1" applyProtection="1">
      <alignment horizontal="center" vertical="center"/>
    </xf>
    <xf numFmtId="43" fontId="2" fillId="5" borderId="7" xfId="1" applyFont="1" applyFill="1" applyBorder="1" applyAlignment="1" applyProtection="1">
      <alignment vertical="center"/>
    </xf>
    <xf numFmtId="0" fontId="2" fillId="5" borderId="7" xfId="0" applyFont="1" applyFill="1" applyBorder="1" applyAlignment="1" applyProtection="1">
      <alignment vertical="center"/>
    </xf>
    <xf numFmtId="43" fontId="2" fillId="5" borderId="7" xfId="0" applyNumberFormat="1" applyFont="1" applyFill="1" applyBorder="1" applyAlignment="1" applyProtection="1">
      <alignment horizontal="center" vertical="center"/>
    </xf>
    <xf numFmtId="43" fontId="0" fillId="0" borderId="8" xfId="1" applyFont="1" applyFill="1" applyBorder="1" applyAlignment="1" applyProtection="1">
      <alignment vertical="center"/>
    </xf>
    <xf numFmtId="43" fontId="0" fillId="4" borderId="6" xfId="0" applyNumberForma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43" fontId="2" fillId="0" borderId="7" xfId="1" applyFont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vertical="center"/>
    </xf>
    <xf numFmtId="0" fontId="0" fillId="0" borderId="18" xfId="0" applyBorder="1" applyAlignment="1" applyProtection="1">
      <alignment horizontal="left" vertical="center"/>
    </xf>
    <xf numFmtId="0" fontId="0" fillId="0" borderId="17" xfId="0" applyBorder="1" applyAlignment="1">
      <alignment horizontal="left" vertical="center"/>
    </xf>
    <xf numFmtId="43" fontId="0" fillId="5" borderId="25" xfId="0" applyNumberFormat="1" applyFill="1" applyBorder="1" applyAlignment="1" applyProtection="1">
      <alignment vertical="center"/>
    </xf>
    <xf numFmtId="43" fontId="2" fillId="5" borderId="26" xfId="0" applyNumberFormat="1" applyFont="1" applyFill="1" applyBorder="1" applyAlignment="1" applyProtection="1">
      <alignment horizontal="center" vertical="center"/>
    </xf>
    <xf numFmtId="43" fontId="2" fillId="5" borderId="57" xfId="0" applyNumberFormat="1" applyFont="1" applyFill="1" applyBorder="1" applyAlignment="1" applyProtection="1">
      <alignment horizontal="center" vertical="center"/>
    </xf>
    <xf numFmtId="164" fontId="0" fillId="0" borderId="0" xfId="0" applyNumberFormat="1"/>
    <xf numFmtId="165" fontId="0" fillId="0" borderId="0" xfId="0" applyNumberFormat="1" applyAlignment="1" applyProtection="1">
      <alignment vertical="center"/>
    </xf>
    <xf numFmtId="0" fontId="0" fillId="0" borderId="0" xfId="0" applyNumberFormat="1" applyAlignment="1">
      <alignment wrapText="1"/>
    </xf>
    <xf numFmtId="0" fontId="5" fillId="0" borderId="0" xfId="0" applyFont="1"/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56" xfId="0" applyBorder="1" applyAlignment="1" applyProtection="1">
      <alignment horizontal="center" vertical="center"/>
    </xf>
    <xf numFmtId="0" fontId="0" fillId="3" borderId="7" xfId="0" applyFill="1" applyBorder="1" applyAlignment="1" applyProtection="1">
      <alignment horizontal="left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20" xfId="0" applyFill="1" applyBorder="1" applyAlignment="1" applyProtection="1">
      <alignment horizontal="left" vertical="center"/>
      <protection locked="0"/>
    </xf>
    <xf numFmtId="0" fontId="0" fillId="3" borderId="22" xfId="0" applyFill="1" applyBorder="1" applyAlignment="1" applyProtection="1">
      <alignment horizontal="left" vertical="center"/>
      <protection locked="0"/>
    </xf>
    <xf numFmtId="0" fontId="2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2" fillId="0" borderId="22" xfId="0" applyFont="1" applyBorder="1" applyAlignment="1" applyProtection="1">
      <alignment horizontal="center" vertical="center" wrapText="1"/>
    </xf>
    <xf numFmtId="0" fontId="2" fillId="0" borderId="53" xfId="0" applyFont="1" applyBorder="1" applyAlignment="1" applyProtection="1">
      <alignment horizontal="center" vertical="center"/>
    </xf>
    <xf numFmtId="0" fontId="2" fillId="0" borderId="54" xfId="0" applyFont="1" applyBorder="1" applyAlignment="1" applyProtection="1">
      <alignment horizontal="center" vertical="center"/>
    </xf>
    <xf numFmtId="0" fontId="2" fillId="0" borderId="55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left" vertical="center"/>
    </xf>
    <xf numFmtId="0" fontId="2" fillId="2" borderId="18" xfId="0" applyFont="1" applyFill="1" applyBorder="1" applyAlignment="1" applyProtection="1">
      <alignment horizontal="left" vertical="center"/>
    </xf>
    <xf numFmtId="0" fontId="2" fillId="2" borderId="35" xfId="0" applyFont="1" applyFill="1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3" borderId="23" xfId="0" applyFill="1" applyBorder="1" applyAlignment="1" applyProtection="1">
      <alignment horizontal="center" vertical="center"/>
      <protection locked="0"/>
    </xf>
    <xf numFmtId="43" fontId="2" fillId="0" borderId="20" xfId="1" applyFont="1" applyBorder="1" applyAlignment="1" applyProtection="1">
      <alignment horizontal="center" vertical="center"/>
    </xf>
    <xf numFmtId="43" fontId="2" fillId="0" borderId="22" xfId="1" applyFont="1" applyBorder="1" applyAlignment="1" applyProtection="1">
      <alignment horizontal="center" vertical="center"/>
    </xf>
    <xf numFmtId="0" fontId="2" fillId="0" borderId="39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/>
    </xf>
    <xf numFmtId="0" fontId="2" fillId="0" borderId="45" xfId="0" applyFont="1" applyBorder="1" applyAlignment="1" applyProtection="1">
      <alignment horizontal="center" vertical="center"/>
    </xf>
    <xf numFmtId="0" fontId="2" fillId="0" borderId="46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2" fillId="0" borderId="42" xfId="0" applyFont="1" applyBorder="1" applyAlignment="1" applyProtection="1">
      <alignment horizontal="center" vertical="center"/>
    </xf>
    <xf numFmtId="0" fontId="2" fillId="0" borderId="43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1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NGN" tableColumnId="5"/>
      <queryTableField id="2" name="USD_x000a_ _x000a_Buy / Sell" tableColumnId="2"/>
      <queryTableField id="3" name="GBP_x000a_ _x000a_Buy / Sell" tableColumnId="3"/>
      <queryTableField id="4" name="EUR_x000a_ _x000a_Buy / Sel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_0" displayName="Table_0" ref="A1:D5" tableType="queryTable" totalsRowShown="0">
  <autoFilter ref="A1:D5"/>
  <tableColumns count="4">
    <tableColumn id="5" uniqueName="5" name="NGN" queryTableFieldId="1" dataDxfId="3"/>
    <tableColumn id="2" uniqueName="2" name="USD_x000a_ _x000a_Buy / Sell" queryTableFieldId="2" dataDxfId="2"/>
    <tableColumn id="3" uniqueName="3" name="GBP_x000a_ _x000a_Buy / Sell" queryTableFieldId="3" dataDxfId="1"/>
    <tableColumn id="4" uniqueName="4" name="EUR_x000a_ _x000a_Buy / Sell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" displayName="Table_1" ref="A1:E4" totalsRowShown="0">
  <autoFilter ref="A1:E4"/>
  <tableColumns count="5">
    <tableColumn id="6" name="Country" dataDxfId="143"/>
    <tableColumn id="2" name="Country2" dataDxfId="142"/>
    <tableColumn id="3" name="Exchange" dataDxfId="141"/>
    <tableColumn id="4" name="Pairing" dataDxfId="140"/>
    <tableColumn id="5" name="Historical Exchange" dataDxfId="13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E4" totalsRowShown="0">
  <autoFilter ref="A1:E4"/>
  <tableColumns count="5">
    <tableColumn id="1" name="Country"/>
    <tableColumn id="2" name="Country2"/>
    <tableColumn id="3" name="Exchange"/>
    <tableColumn id="4" name="Pairing"/>
    <tableColumn id="5" name="Historical Exchange" dataDxfId="138">
      <calculatedColumnFormula>Table_1[[#This Row],[Historical Exchange]]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8" name="Table5" displayName="Table5" ref="A1:E4" totalsRowShown="0">
  <autoFilter ref="A1:E4"/>
  <tableColumns count="5">
    <tableColumn id="1" name="Country"/>
    <tableColumn id="2" name="Country2"/>
    <tableColumn id="3" name="Exchange"/>
    <tableColumn id="4" name="Pairing"/>
    <tableColumn id="5" name="Historical Exchange" dataDxfId="137">
      <calculatedColumnFormula>Table_1[[#This Row],[Historical Exchange]]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21" name="Table6" displayName="Table6" ref="A1:E4" totalsRowShown="0">
  <autoFilter ref="A1:E4"/>
  <tableColumns count="5">
    <tableColumn id="1" name="Country"/>
    <tableColumn id="2" name="Country2"/>
    <tableColumn id="3" name="Exchange"/>
    <tableColumn id="4" name="Pairing"/>
    <tableColumn id="5" name="Historical Exchange" dataDxfId="136">
      <calculatedColumnFormula>Table_1[[#This Row],[Historical Exchange]]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gbp" displayName="gbp" ref="A1:K2" totalsRowShown="0">
  <autoFilter ref="A1:K2"/>
  <tableColumns count="11">
    <tableColumn id="12" name="title" dataDxfId="135"/>
    <tableColumn id="2" name="link" dataDxfId="134"/>
    <tableColumn id="3" name="description" dataDxfId="133"/>
    <tableColumn id="4" name="pubDate" dataDxfId="132"/>
    <tableColumn id="5" name="baseCurrency" dataDxfId="131"/>
    <tableColumn id="6" name="baseName" dataDxfId="130"/>
    <tableColumn id="7" name="targetCurrency" dataDxfId="129"/>
    <tableColumn id="8" name="targetName" dataDxfId="128"/>
    <tableColumn id="9" name="exchangeRate" dataDxfId="127"/>
    <tableColumn id="10" name="inverseRate" dataDxfId="126"/>
    <tableColumn id="11" name="inverseDescription" dataDxfId="1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5" name="ngn_2" displayName="ngn_2" ref="A1:K2" totalsRowShown="0">
  <autoFilter ref="A1:K2"/>
  <tableColumns count="11">
    <tableColumn id="12" name="title" dataDxfId="124"/>
    <tableColumn id="2" name="link" dataDxfId="123"/>
    <tableColumn id="3" name="description" dataDxfId="122"/>
    <tableColumn id="4" name="pubDate" dataDxfId="121"/>
    <tableColumn id="5" name="baseCurrency" dataDxfId="120"/>
    <tableColumn id="6" name="baseName" dataDxfId="119"/>
    <tableColumn id="7" name="targetCurrency" dataDxfId="118"/>
    <tableColumn id="8" name="targetName" dataDxfId="117"/>
    <tableColumn id="9" name="exchangeRate" dataDxfId="116"/>
    <tableColumn id="10" name="inverseRate" dataDxfId="115"/>
    <tableColumn id="11" name="inverseDescription" dataDxf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6" name="eur__2" displayName="eur__2" ref="A1:K2" totalsRowShown="0">
  <autoFilter ref="A1:K2"/>
  <tableColumns count="11">
    <tableColumn id="12" name="title" dataDxfId="113"/>
    <tableColumn id="2" name="link" dataDxfId="112"/>
    <tableColumn id="3" name="description" dataDxfId="111"/>
    <tableColumn id="4" name="pubDate" dataDxfId="110"/>
    <tableColumn id="5" name="baseCurrency" dataDxfId="109"/>
    <tableColumn id="6" name="baseName" dataDxfId="108"/>
    <tableColumn id="7" name="targetCurrency" dataDxfId="107"/>
    <tableColumn id="8" name="targetName" dataDxfId="106"/>
    <tableColumn id="9" name="exchangeRate" dataDxfId="105"/>
    <tableColumn id="10" name="inverseRate" dataDxfId="104"/>
    <tableColumn id="11" name="inverseDescription" dataDxfId="10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usd" displayName="usd" ref="A1:K2" totalsRowShown="0">
  <autoFilter ref="A1:K2"/>
  <tableColumns count="11">
    <tableColumn id="12" name="title" dataDxfId="102"/>
    <tableColumn id="2" name="link" dataDxfId="101"/>
    <tableColumn id="3" name="description" dataDxfId="100"/>
    <tableColumn id="4" name="pubDate" dataDxfId="99"/>
    <tableColumn id="5" name="baseCurrency" dataDxfId="98"/>
    <tableColumn id="6" name="baseName" dataDxfId="97"/>
    <tableColumn id="7" name="targetCurrency" dataDxfId="96"/>
    <tableColumn id="8" name="targetName" dataDxfId="95"/>
    <tableColumn id="9" name="exchangeRate" dataDxfId="94"/>
    <tableColumn id="10" name="inverseRate" dataDxfId="93"/>
    <tableColumn id="11" name="inverseDescription" dataDxfId="9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eur" displayName="eur" ref="A1:K2" totalsRowShown="0">
  <autoFilter ref="A1:K2"/>
  <tableColumns count="11">
    <tableColumn id="12" name="title" dataDxfId="91"/>
    <tableColumn id="2" name="link" dataDxfId="90"/>
    <tableColumn id="3" name="description" dataDxfId="89"/>
    <tableColumn id="4" name="pubDate" dataDxfId="88"/>
    <tableColumn id="5" name="baseCurrency" dataDxfId="87"/>
    <tableColumn id="6" name="baseName" dataDxfId="86"/>
    <tableColumn id="7" name="targetCurrency" dataDxfId="85"/>
    <tableColumn id="8" name="targetName" dataDxfId="84"/>
    <tableColumn id="9" name="exchangeRate" dataDxfId="83"/>
    <tableColumn id="10" name="inverseRate" dataDxfId="82"/>
    <tableColumn id="11" name="inverseDescription" dataDxfId="8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gbp__2" displayName="gbp__2" ref="A1:K2" totalsRowShown="0">
  <autoFilter ref="A1:K2"/>
  <tableColumns count="11">
    <tableColumn id="12" name="title" dataDxfId="80"/>
    <tableColumn id="2" name="link" dataDxfId="79"/>
    <tableColumn id="3" name="description" dataDxfId="78"/>
    <tableColumn id="4" name="pubDate" dataDxfId="77"/>
    <tableColumn id="5" name="baseCurrency" dataDxfId="76"/>
    <tableColumn id="6" name="baseName" dataDxfId="75"/>
    <tableColumn id="7" name="targetCurrency" dataDxfId="74"/>
    <tableColumn id="8" name="targetName" dataDxfId="73"/>
    <tableColumn id="9" name="exchangeRate" dataDxfId="72"/>
    <tableColumn id="10" name="inverseRate" dataDxfId="71"/>
    <tableColumn id="11" name="inverseDescription" dataDxfId="7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3" name="ngn__3" displayName="ngn__3" ref="A1:K2" totalsRowShown="0">
  <autoFilter ref="A1:K2"/>
  <tableColumns count="11">
    <tableColumn id="12" name="title" dataDxfId="69"/>
    <tableColumn id="2" name="link" dataDxfId="68"/>
    <tableColumn id="3" name="description" dataDxfId="67"/>
    <tableColumn id="4" name="pubDate" dataDxfId="66"/>
    <tableColumn id="5" name="baseCurrency" dataDxfId="65"/>
    <tableColumn id="6" name="baseName" dataDxfId="64"/>
    <tableColumn id="7" name="targetCurrency" dataDxfId="63"/>
    <tableColumn id="8" name="targetName" dataDxfId="62"/>
    <tableColumn id="9" name="exchangeRate" dataDxfId="61"/>
    <tableColumn id="10" name="inverseRate" dataDxfId="60"/>
    <tableColumn id="11" name="inverseDescription" dataDxfId="5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4" name="usd__2" displayName="usd__2" ref="A1:K2" totalsRowShown="0">
  <autoFilter ref="A1:K2"/>
  <tableColumns count="11">
    <tableColumn id="12" name="title" dataDxfId="58"/>
    <tableColumn id="2" name="link" dataDxfId="57"/>
    <tableColumn id="3" name="description" dataDxfId="56"/>
    <tableColumn id="4" name="pubDate" dataDxfId="55"/>
    <tableColumn id="5" name="baseCurrency" dataDxfId="54"/>
    <tableColumn id="6" name="baseName" dataDxfId="53"/>
    <tableColumn id="7" name="targetCurrency" dataDxfId="52"/>
    <tableColumn id="8" name="targetName" dataDxfId="51"/>
    <tableColumn id="9" name="exchangeRate" dataDxfId="50"/>
    <tableColumn id="10" name="inverseRate" dataDxfId="49"/>
    <tableColumn id="11" name="inverseDescription" dataDxfId="4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5" name="gbp__3" displayName="gbp__3" ref="A1:K2" totalsRowShown="0">
  <autoFilter ref="A1:K2"/>
  <tableColumns count="11">
    <tableColumn id="12" name="title" dataDxfId="47"/>
    <tableColumn id="2" name="link" dataDxfId="46"/>
    <tableColumn id="3" name="description" dataDxfId="45"/>
    <tableColumn id="4" name="pubDate" dataDxfId="44"/>
    <tableColumn id="5" name="baseCurrency" dataDxfId="43"/>
    <tableColumn id="6" name="baseName" dataDxfId="42"/>
    <tableColumn id="7" name="targetCurrency" dataDxfId="41"/>
    <tableColumn id="8" name="targetName" dataDxfId="40"/>
    <tableColumn id="9" name="exchangeRate" dataDxfId="39"/>
    <tableColumn id="10" name="inverseRate" dataDxfId="38"/>
    <tableColumn id="11" name="inverseDescription" dataDxfId="3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7" name="ngn__4" displayName="ngn__4" ref="A1:K2" totalsRowShown="0">
  <autoFilter ref="A1:K2"/>
  <tableColumns count="11">
    <tableColumn id="12" name="title" dataDxfId="36"/>
    <tableColumn id="2" name="link" dataDxfId="35"/>
    <tableColumn id="3" name="description" dataDxfId="34"/>
    <tableColumn id="4" name="pubDate" dataDxfId="33"/>
    <tableColumn id="5" name="baseCurrency" dataDxfId="32"/>
    <tableColumn id="6" name="baseName" dataDxfId="31"/>
    <tableColumn id="7" name="targetCurrency" dataDxfId="30"/>
    <tableColumn id="8" name="targetName" dataDxfId="29"/>
    <tableColumn id="9" name="exchangeRate" dataDxfId="28"/>
    <tableColumn id="10" name="inverseRate" dataDxfId="27"/>
    <tableColumn id="11" name="inverseDescription" dataDxfId="2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8" name="eur__4" displayName="eur__4" ref="A1:K2" totalsRowShown="0">
  <autoFilter ref="A1:K2"/>
  <tableColumns count="11">
    <tableColumn id="12" name="title" dataDxfId="25"/>
    <tableColumn id="2" name="link" dataDxfId="24"/>
    <tableColumn id="3" name="description" dataDxfId="23"/>
    <tableColumn id="4" name="pubDate" dataDxfId="22"/>
    <tableColumn id="5" name="baseCurrency" dataDxfId="21"/>
    <tableColumn id="6" name="baseName" dataDxfId="20"/>
    <tableColumn id="7" name="targetCurrency" dataDxfId="19"/>
    <tableColumn id="8" name="targetName" dataDxfId="18"/>
    <tableColumn id="9" name="exchangeRate" dataDxfId="17"/>
    <tableColumn id="10" name="inverseRate" dataDxfId="16"/>
    <tableColumn id="11" name="inverseDescription" dataDxfId="1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9" name="usd__3" displayName="usd__3" ref="A1:K2" totalsRowShown="0">
  <autoFilter ref="A1:K2"/>
  <tableColumns count="11">
    <tableColumn id="12" name="title" dataDxfId="14"/>
    <tableColumn id="2" name="link" dataDxfId="13"/>
    <tableColumn id="3" name="description" dataDxfId="12"/>
    <tableColumn id="4" name="pubDate" dataDxfId="11"/>
    <tableColumn id="5" name="baseCurrency" dataDxfId="10"/>
    <tableColumn id="6" name="baseName" dataDxfId="9"/>
    <tableColumn id="7" name="targetCurrency" dataDxfId="8"/>
    <tableColumn id="8" name="targetName" dataDxfId="7"/>
    <tableColumn id="9" name="exchangeRate" dataDxfId="6"/>
    <tableColumn id="10" name="inverseRate" dataDxfId="5"/>
    <tableColumn id="11" name="inverseDescription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52"/>
  <sheetViews>
    <sheetView tabSelected="1" zoomScaleNormal="100"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1" width="5" style="66" customWidth="1"/>
    <col min="2" max="2" width="9.85546875" style="66" customWidth="1"/>
    <col min="3" max="3" width="20" style="5" customWidth="1"/>
    <col min="4" max="4" width="10.42578125" style="5" bestFit="1" customWidth="1"/>
    <col min="5" max="5" width="15" style="5" bestFit="1" customWidth="1"/>
    <col min="6" max="6" width="11.7109375" style="5" customWidth="1"/>
    <col min="7" max="7" width="9.140625" style="66"/>
    <col min="8" max="8" width="9.140625" style="5"/>
    <col min="9" max="9" width="17.5703125" style="3" customWidth="1"/>
    <col min="10" max="10" width="9.140625" style="66"/>
    <col min="11" max="11" width="1.85546875" style="77" customWidth="1"/>
    <col min="12" max="12" width="10.5703125" style="77" bestFit="1" customWidth="1"/>
    <col min="13" max="13" width="18" style="77" customWidth="1"/>
    <col min="14" max="14" width="9.140625" style="77"/>
    <col min="15" max="15" width="1.85546875" style="66" customWidth="1"/>
    <col min="16" max="16" width="14.140625" style="5" customWidth="1"/>
    <col min="17" max="17" width="15.5703125" style="66" customWidth="1"/>
    <col min="18" max="18" width="10.140625" style="5" customWidth="1"/>
    <col min="19" max="19" width="12" style="5" bestFit="1" customWidth="1"/>
    <col min="20" max="20" width="9.42578125" style="5" customWidth="1"/>
    <col min="21" max="21" width="11.28515625" style="5" bestFit="1" customWidth="1"/>
    <col min="22" max="22" width="9.140625" style="5"/>
    <col min="23" max="23" width="11.42578125" style="5" bestFit="1" customWidth="1"/>
    <col min="24" max="16384" width="9.140625" style="5"/>
  </cols>
  <sheetData>
    <row r="1" spans="1:19" ht="16.5" thickTop="1" thickBot="1" x14ac:dyDescent="0.3">
      <c r="B1" s="59" t="s">
        <v>56</v>
      </c>
      <c r="C1" s="78" t="s">
        <v>65</v>
      </c>
      <c r="E1" s="62" t="s">
        <v>134</v>
      </c>
      <c r="F1" s="78" t="s">
        <v>31</v>
      </c>
      <c r="G1" s="118" t="s">
        <v>74</v>
      </c>
      <c r="H1" s="131" t="s">
        <v>83</v>
      </c>
      <c r="I1" s="131"/>
      <c r="J1" s="10"/>
      <c r="O1" s="10"/>
      <c r="P1" s="5" t="s">
        <v>115</v>
      </c>
      <c r="Q1" s="67">
        <f>USD!C2</f>
        <v>870</v>
      </c>
    </row>
    <row r="2" spans="1:19" ht="16.5" thickTop="1" thickBot="1" x14ac:dyDescent="0.3">
      <c r="B2" s="60" t="s">
        <v>57</v>
      </c>
      <c r="C2" s="78"/>
      <c r="E2" s="62" t="s">
        <v>114</v>
      </c>
      <c r="F2" s="95" t="s">
        <v>10</v>
      </c>
      <c r="G2" s="119" t="s">
        <v>121</v>
      </c>
      <c r="H2" s="134"/>
      <c r="I2" s="135"/>
      <c r="J2" s="10"/>
      <c r="O2" s="10"/>
      <c r="P2" s="5" t="s">
        <v>116</v>
      </c>
      <c r="Q2" s="67">
        <f>Table6[[#This Row],[Exchange]]</f>
        <v>1160</v>
      </c>
    </row>
    <row r="3" spans="1:19" ht="16.5" thickTop="1" thickBot="1" x14ac:dyDescent="0.3">
      <c r="B3" s="61" t="s">
        <v>58</v>
      </c>
      <c r="C3" s="78"/>
      <c r="G3" s="10"/>
      <c r="J3" s="10"/>
      <c r="L3" s="84"/>
      <c r="M3" s="84"/>
      <c r="N3" s="84"/>
      <c r="O3" s="10"/>
      <c r="P3" s="5" t="s">
        <v>117</v>
      </c>
      <c r="Q3" s="67">
        <f>EUR!C2</f>
        <v>944.99999999999989</v>
      </c>
    </row>
    <row r="4" spans="1:19" ht="15.75" thickBot="1" x14ac:dyDescent="0.3">
      <c r="B4" s="8"/>
      <c r="H4" s="17"/>
      <c r="I4" s="18"/>
      <c r="K4" s="142"/>
      <c r="L4" s="85"/>
      <c r="M4" s="85"/>
      <c r="N4" s="85"/>
      <c r="O4" s="129"/>
      <c r="Q4" s="79"/>
    </row>
    <row r="5" spans="1:19" s="9" customFormat="1" ht="25.5" customHeight="1" thickTop="1" thickBot="1" x14ac:dyDescent="0.3">
      <c r="A5" s="80"/>
      <c r="B5" s="82" t="s">
        <v>0</v>
      </c>
      <c r="C5" s="150" t="s">
        <v>2</v>
      </c>
      <c r="D5" s="150" t="s">
        <v>1</v>
      </c>
      <c r="E5" s="152" t="s">
        <v>3</v>
      </c>
      <c r="F5" s="153"/>
      <c r="G5" s="156" t="s">
        <v>4</v>
      </c>
      <c r="H5" s="139" t="s">
        <v>133</v>
      </c>
      <c r="I5" s="140"/>
      <c r="J5" s="141"/>
      <c r="K5" s="142" t="s">
        <v>122</v>
      </c>
      <c r="L5" s="136" t="s">
        <v>135</v>
      </c>
      <c r="M5" s="137"/>
      <c r="N5" s="138"/>
      <c r="O5" s="130"/>
      <c r="P5" s="127" t="s">
        <v>136</v>
      </c>
      <c r="Q5" s="128"/>
    </row>
    <row r="6" spans="1:19" s="9" customFormat="1" ht="30" customHeight="1" thickTop="1" thickBot="1" x14ac:dyDescent="0.3">
      <c r="A6" s="81"/>
      <c r="B6" s="83"/>
      <c r="C6" s="151"/>
      <c r="D6" s="151"/>
      <c r="E6" s="154"/>
      <c r="F6" s="155"/>
      <c r="G6" s="157"/>
      <c r="H6" s="86" t="s">
        <v>5</v>
      </c>
      <c r="I6" s="116" t="s">
        <v>6</v>
      </c>
      <c r="J6" s="87" t="s">
        <v>52</v>
      </c>
      <c r="K6" s="142" t="s">
        <v>5</v>
      </c>
      <c r="L6" s="88" t="s">
        <v>5</v>
      </c>
      <c r="M6" s="116" t="s">
        <v>6</v>
      </c>
      <c r="N6" s="90" t="s">
        <v>52</v>
      </c>
      <c r="O6" s="130"/>
      <c r="P6" s="88" t="s">
        <v>137</v>
      </c>
      <c r="Q6" s="91" t="s">
        <v>6</v>
      </c>
    </row>
    <row r="7" spans="1:19" ht="15.75" thickTop="1" x14ac:dyDescent="0.25">
      <c r="A7" s="34"/>
      <c r="B7" s="35">
        <v>1</v>
      </c>
      <c r="C7" s="64"/>
      <c r="D7" s="36"/>
      <c r="E7" s="133"/>
      <c r="F7" s="133"/>
      <c r="G7" s="51">
        <v>50</v>
      </c>
      <c r="H7" s="92">
        <v>100</v>
      </c>
      <c r="I7" s="33">
        <f>IF(H7="","",H7*G7)</f>
        <v>5000</v>
      </c>
      <c r="J7" s="52" t="s">
        <v>35</v>
      </c>
      <c r="K7" s="142"/>
      <c r="L7" s="113">
        <f>IF($F$2="USD",IF(J7="","",IFERROR(H7/IF(AND(J7="GBP",INDEX(Table4[Country2],MATCH("British Pound",Table4[Country],0))="GBP"),INDEX(Table4[Exchange],MATCH("GBP",Table4[Country2],0)),IF(AND(J7="EUR",INDEX(Table4[Country2],MATCH("Euro",Table4[Country],0))="EUR"),INDEX(Table4[Exchange],MATCH("EUR",Table4[Country2],0)),IF(AND(J7="NGN",INDEX(Table4[Country2],MATCH("Nigerian Naira",Table4[Country],0))="NGN"),INDEX(Table4[Exchange],MATCH("NGN",Table4[Country2],0)),IF(J7="USD",1)))),"Amount is typed incorrectly")),IF($F$2="EUR",IF(J7="","",IFERROR(H7/IF(AND(J7="USD",INDEX(Table5[Country2],MATCH("United States Dollar",Table5[Country],0))="USD"),INDEX(Table5[Exchange],MATCH("USD",Table5[Country2],0)),IF(AND(J7="GBP",INDEX(Table5[Country2],MATCH("British Pound",Table5[Country],0))="GBP"),INDEX(Table5[Exchange],MATCH("GBP",Table5[Country2],0)),IF(AND(J7="NGN",INDEX(Table5[Country2],MATCH("Nigerian Naira",Table5[Country],0))="NGN"),INDEX(Table5[Exchange],MATCH("NGN",Table5[Country2],0)),IF(J7="EUR",1)))),"Amount is typed incorrectly")),IF($F$2="GBP",IF(J7="","",IFERROR(H7/IF(AND(J7="USD",INDEX(Table6[Country2],MATCH("United States Dollar",Table6[Country],0))="USD"),INDEX(Table6[Exchange],MATCH("USD",Table6[Country2],0)),IF(AND(J7="EUR",INDEX(Table6[Country2],MATCH("Euro",Table6[Country],0))="EUR"),INDEX(Table6[Exchange],MATCH("EUR",Table6[Country2],0)),IF(AND(J7="NGN",INDEX(Table6[Country2],MATCH("Nigerian Naira",Table6[Country],0))="NGN"),INDEX(Table6[Exchange],MATCH("NGN",Table6[Country2],0)),IF(J7="GBP",1)))),"Amount is typed incorrectly")),IF(J7="","",IFERROR(H7/IF(AND(J7="USD",INDEX(Table_1[Country2],MATCH("United States Dollar",Table_1[Country],0))="USD"),INDEX(Table_1[Exchange],MATCH("USD",Table_1[Country2],0)),IF(AND(J7="GBP",INDEX(Table_1[Country2],MATCH("British Pound",Table_1[Country],0))="GBP"),INDEX(Table_1[Exchange],MATCH("GBP",Table_1[Country2],0)),IF(AND(J7="EUR",INDEX(Table_1[Country2],MATCH("Euro",Table_1[Country],0))="EUR"),INDEX(Table_1[Exchange],MATCH("EUR",Table_1[Country2],0)),IF(J7="NGN",1)))),"Amount is typed incorrectly")))))</f>
        <v>0.11494252873563218</v>
      </c>
      <c r="M7" s="114">
        <f>IF(L7="","",L7*G7)</f>
        <v>5.7471264367816088</v>
      </c>
      <c r="N7" s="115" t="str">
        <f>IF(J7="","",$F$2)</f>
        <v>USD</v>
      </c>
      <c r="O7" s="130"/>
      <c r="P7" s="120">
        <f t="shared" ref="P7:P21" si="0">IF(Q7="","",Q7/G7)</f>
        <v>0.35451247852397194</v>
      </c>
      <c r="Q7" s="121">
        <f>IF(M7="","",(M7/$M$22*$I$49)+M7)</f>
        <v>17.725623926198598</v>
      </c>
    </row>
    <row r="8" spans="1:19" x14ac:dyDescent="0.25">
      <c r="A8" s="13"/>
      <c r="B8" s="11">
        <v>2</v>
      </c>
      <c r="C8" s="63"/>
      <c r="D8" s="12"/>
      <c r="E8" s="132"/>
      <c r="F8" s="132"/>
      <c r="G8" s="14">
        <v>58</v>
      </c>
      <c r="H8" s="15">
        <v>367</v>
      </c>
      <c r="I8" s="33">
        <f t="shared" ref="I8:I21" si="1">IF(H8="","",H8*G8)</f>
        <v>21286</v>
      </c>
      <c r="J8" s="53" t="s">
        <v>31</v>
      </c>
      <c r="K8" s="142"/>
      <c r="L8" s="113">
        <f>IF($F$2="USD",IF(J8="","",IFERROR(H8/IF(AND(J8="GBP",INDEX(Table4[Country2],MATCH("British Pound",Table4[Country],0))="GBP"),INDEX(Table4[Exchange],MATCH("GBP",Table4[Country2],0)),IF(AND(J8="EUR",INDEX(Table4[Country2],MATCH("Euro",Table4[Country],0))="EUR"),INDEX(Table4[Exchange],MATCH("EUR",Table4[Country2],0)),IF(AND(J8="NGN",INDEX(Table4[Country2],MATCH("Nigerian Naira",Table4[Country],0))="NGN"),INDEX(Table4[Exchange],MATCH("NGN",Table4[Country2],0)),IF(J8="USD",1)))),"Amount is typed incorrectly")),IF($F$2="EUR",IF(J8="","",IFERROR(H8/IF(AND(J8="USD",INDEX(Table5[Country2],MATCH("United States Dollar",Table5[Country],0))="USD"),INDEX(Table5[Exchange],MATCH("USD",Table5[Country2],0)),IF(AND(J8="GBP",INDEX(Table5[Country2],MATCH("British Pound",Table5[Country],0))="GBP"),INDEX(Table5[Exchange],MATCH("GBP",Table5[Country2],0)),IF(AND(J8="NGN",INDEX(Table5[Country2],MATCH("Nigerian Naira",Table5[Country],0))="NGN"),INDEX(Table5[Exchange],MATCH("NGN",Table5[Country2],0)),IF(J8="EUR",1)))),"Amount is typed incorrectly")),IF($F$2="GBP",IF(J8="","",IFERROR(H8/IF(AND(J8="USD",INDEX(Table6[Country2],MATCH("United States Dollar",Table6[Country],0))="USD"),INDEX(Table6[Exchange],MATCH("USD",Table6[Country2],0)),IF(AND(J8="EUR",INDEX(Table6[Country2],MATCH("Euro",Table6[Country],0))="EUR"),INDEX(Table6[Exchange],MATCH("EUR",Table6[Country2],0)),IF(AND(J8="NGN",INDEX(Table6[Country2],MATCH("Nigerian Naira",Table6[Country],0))="NGN"),INDEX(Table6[Exchange],MATCH("NGN",Table6[Country2],0)),IF(J8="GBP",1)))),"Amount is typed incorrectly")),IF(J8="","",IFERROR(H8/IF(AND(J8="USD",INDEX(Table_1[Country2],MATCH("United States Dollar",Table_1[Country],0))="USD"),INDEX(Table_1[Exchange],MATCH("USD",Table_1[Country2],0)),IF(AND(J8="GBP",INDEX(Table_1[Country2],MATCH("British Pound",Table_1[Country],0))="GBP"),INDEX(Table_1[Exchange],MATCH("GBP",Table_1[Country2],0)),IF(AND(J8="EUR",INDEX(Table_1[Country2],MATCH("Euro",Table_1[Country],0))="EUR"),INDEX(Table_1[Exchange],MATCH("EUR",Table_1[Country2],0)),IF(J8="NGN",1)))),"Amount is typed incorrectly")))))</f>
        <v>398.63793103448273</v>
      </c>
      <c r="M8" s="114">
        <f t="shared" ref="M8:M21" si="2">IF(L8="","",L8*G8)</f>
        <v>23121</v>
      </c>
      <c r="N8" s="115" t="str">
        <f t="shared" ref="N8:N21" si="3">IF(J8="","",$F$2)</f>
        <v>USD</v>
      </c>
      <c r="O8" s="130"/>
      <c r="P8" s="120">
        <f t="shared" si="0"/>
        <v>1229.5024523929135</v>
      </c>
      <c r="Q8" s="121">
        <f t="shared" ref="Q8:Q21" si="4">IF(M8="","",(M8/$M$22*$I$49)+M8)</f>
        <v>71311.142238788976</v>
      </c>
    </row>
    <row r="9" spans="1:19" x14ac:dyDescent="0.25">
      <c r="A9" s="13"/>
      <c r="B9" s="11">
        <v>3</v>
      </c>
      <c r="C9" s="63"/>
      <c r="D9" s="12"/>
      <c r="E9" s="132"/>
      <c r="F9" s="132"/>
      <c r="G9" s="14">
        <v>90</v>
      </c>
      <c r="H9" s="15">
        <v>90</v>
      </c>
      <c r="I9" s="33">
        <f t="shared" si="1"/>
        <v>8100</v>
      </c>
      <c r="J9" s="53" t="s">
        <v>12</v>
      </c>
      <c r="K9" s="142"/>
      <c r="L9" s="113">
        <f>IF($F$2="USD",IF(J9="","",IFERROR(H9/IF(AND(J9="GBP",INDEX(Table4[Country2],MATCH("British Pound",Table4[Country],0))="GBP"),INDEX(Table4[Exchange],MATCH("GBP",Table4[Country2],0)),IF(AND(J9="EUR",INDEX(Table4[Country2],MATCH("Euro",Table4[Country],0))="EUR"),INDEX(Table4[Exchange],MATCH("EUR",Table4[Country2],0)),IF(AND(J9="NGN",INDEX(Table4[Country2],MATCH("Nigerian Naira",Table4[Country],0))="NGN"),INDEX(Table4[Exchange],MATCH("NGN",Table4[Country2],0)),IF(J9="USD",1)))),"Amount is typed incorrectly")),IF($F$2="EUR",IF(J9="","",IFERROR(H9/IF(AND(J9="USD",INDEX(Table5[Country2],MATCH("United States Dollar",Table5[Country],0))="USD"),INDEX(Table5[Exchange],MATCH("USD",Table5[Country2],0)),IF(AND(J9="GBP",INDEX(Table5[Country2],MATCH("British Pound",Table5[Country],0))="GBP"),INDEX(Table5[Exchange],MATCH("GBP",Table5[Country2],0)),IF(AND(J9="NGN",INDEX(Table5[Country2],MATCH("Nigerian Naira",Table5[Country],0))="NGN"),INDEX(Table5[Exchange],MATCH("NGN",Table5[Country2],0)),IF(J9="EUR",1)))),"Amount is typed incorrectly")),IF($F$2="GBP",IF(J9="","",IFERROR(H9/IF(AND(J9="USD",INDEX(Table6[Country2],MATCH("United States Dollar",Table6[Country],0))="USD"),INDEX(Table6[Exchange],MATCH("USD",Table6[Country2],0)),IF(AND(J9="EUR",INDEX(Table6[Country2],MATCH("Euro",Table6[Country],0))="EUR"),INDEX(Table6[Exchange],MATCH("EUR",Table6[Country2],0)),IF(AND(J9="NGN",INDEX(Table6[Country2],MATCH("Nigerian Naira",Table6[Country],0))="NGN"),INDEX(Table6[Exchange],MATCH("NGN",Table6[Country2],0)),IF(J9="GBP",1)))),"Amount is typed incorrectly")),IF(J9="","",IFERROR(H9/IF(AND(J9="USD",INDEX(Table_1[Country2],MATCH("United States Dollar",Table_1[Country],0))="USD"),INDEX(Table_1[Exchange],MATCH("USD",Table_1[Country2],0)),IF(AND(J9="GBP",INDEX(Table_1[Country2],MATCH("British Pound",Table_1[Country],0))="GBP"),INDEX(Table_1[Exchange],MATCH("GBP",Table_1[Country2],0)),IF(AND(J9="EUR",INDEX(Table_1[Country2],MATCH("Euro",Table_1[Country],0))="EUR"),INDEX(Table_1[Exchange],MATCH("EUR",Table_1[Country2],0)),IF(J9="NGN",1)))),"Amount is typed incorrectly")))))</f>
        <v>120</v>
      </c>
      <c r="M9" s="114">
        <f t="shared" si="2"/>
        <v>10800</v>
      </c>
      <c r="N9" s="115" t="str">
        <f t="shared" si="3"/>
        <v>USD</v>
      </c>
      <c r="O9" s="130"/>
      <c r="P9" s="120">
        <f t="shared" si="0"/>
        <v>370.11102757902677</v>
      </c>
      <c r="Q9" s="121">
        <f t="shared" si="4"/>
        <v>33309.992482112408</v>
      </c>
    </row>
    <row r="10" spans="1:19" x14ac:dyDescent="0.25">
      <c r="A10" s="13"/>
      <c r="B10" s="11">
        <v>4</v>
      </c>
      <c r="C10" s="63"/>
      <c r="D10" s="12"/>
      <c r="E10" s="132"/>
      <c r="F10" s="132"/>
      <c r="G10" s="14"/>
      <c r="H10" s="15"/>
      <c r="I10" s="33" t="str">
        <f t="shared" si="1"/>
        <v/>
      </c>
      <c r="J10" s="53"/>
      <c r="K10" s="142"/>
      <c r="L10" s="113" t="str">
        <f>IF($F$2="USD",IF(J10="","",IFERROR(H10/IF(AND(J10="GBP",INDEX(Table4[Country2],MATCH("British Pound",Table4[Country],0))="GBP"),INDEX(Table4[Exchange],MATCH("GBP",Table4[Country2],0)),IF(AND(J10="EUR",INDEX(Table4[Country2],MATCH("Euro",Table4[Country],0))="EUR"),INDEX(Table4[Exchange],MATCH("EUR",Table4[Country2],0)),IF(AND(J10="NGN",INDEX(Table4[Country2],MATCH("Nigerian Naira",Table4[Country],0))="NGN"),INDEX(Table4[Exchange],MATCH("NGN",Table4[Country2],0)),IF(J10="USD",1)))),"Amount is typed incorrectly")),IF($F$2="EUR",IF(J10="","",IFERROR(H10/IF(AND(J10="USD",INDEX(Table5[Country2],MATCH("United States Dollar",Table5[Country],0))="USD"),INDEX(Table5[Exchange],MATCH("USD",Table5[Country2],0)),IF(AND(J10="GBP",INDEX(Table5[Country2],MATCH("British Pound",Table5[Country],0))="GBP"),INDEX(Table5[Exchange],MATCH("GBP",Table5[Country2],0)),IF(AND(J10="NGN",INDEX(Table5[Country2],MATCH("Nigerian Naira",Table5[Country],0))="NGN"),INDEX(Table5[Exchange],MATCH("NGN",Table5[Country2],0)),IF(J10="EUR",1)))),"Amount is typed incorrectly")),IF($F$2="GBP",IF(J10="","",IFERROR(H10/IF(AND(J10="USD",INDEX(Table6[Country2],MATCH("United States Dollar",Table6[Country],0))="USD"),INDEX(Table6[Exchange],MATCH("USD",Table6[Country2],0)),IF(AND(J10="EUR",INDEX(Table6[Country2],MATCH("Euro",Table6[Country],0))="EUR"),INDEX(Table6[Exchange],MATCH("EUR",Table6[Country2],0)),IF(AND(J10="NGN",INDEX(Table6[Country2],MATCH("Nigerian Naira",Table6[Country],0))="NGN"),INDEX(Table6[Exchange],MATCH("NGN",Table6[Country2],0)),IF(J10="GBP",1)))),"Amount is typed incorrectly")),IF(J10="","",IFERROR(H10/IF(AND(J10="USD",INDEX(Table_1[Country2],MATCH("United States Dollar",Table_1[Country],0))="USD"),INDEX(Table_1[Exchange],MATCH("USD",Table_1[Country2],0)),IF(AND(J10="GBP",INDEX(Table_1[Country2],MATCH("British Pound",Table_1[Country],0))="GBP"),INDEX(Table_1[Exchange],MATCH("GBP",Table_1[Country2],0)),IF(AND(J10="EUR",INDEX(Table_1[Country2],MATCH("Euro",Table_1[Country],0))="EUR"),INDEX(Table_1[Exchange],MATCH("EUR",Table_1[Country2],0)),IF(J10="NGN",1)))),"Amount is typed incorrectly")))))</f>
        <v/>
      </c>
      <c r="M10" s="114" t="str">
        <f t="shared" si="2"/>
        <v/>
      </c>
      <c r="N10" s="115" t="str">
        <f t="shared" si="3"/>
        <v/>
      </c>
      <c r="O10" s="130"/>
      <c r="P10" s="120" t="str">
        <f t="shared" si="0"/>
        <v/>
      </c>
      <c r="Q10" s="121" t="str">
        <f t="shared" si="4"/>
        <v/>
      </c>
    </row>
    <row r="11" spans="1:19" x14ac:dyDescent="0.25">
      <c r="A11" s="13"/>
      <c r="B11" s="11">
        <v>5</v>
      </c>
      <c r="C11" s="63"/>
      <c r="D11" s="12"/>
      <c r="E11" s="132"/>
      <c r="F11" s="132"/>
      <c r="G11" s="14"/>
      <c r="H11" s="15"/>
      <c r="I11" s="33" t="str">
        <f t="shared" si="1"/>
        <v/>
      </c>
      <c r="J11" s="53"/>
      <c r="K11" s="142"/>
      <c r="L11" s="113" t="str">
        <f>IF($F$2="USD",IF(J11="","",IFERROR(H11/IF(AND(J11="GBP",INDEX(Table4[Country2],MATCH("British Pound",Table4[Country],0))="GBP"),INDEX(Table4[Exchange],MATCH("GBP",Table4[Country2],0)),IF(AND(J11="EUR",INDEX(Table4[Country2],MATCH("Euro",Table4[Country],0))="EUR"),INDEX(Table4[Exchange],MATCH("EUR",Table4[Country2],0)),IF(AND(J11="NGN",INDEX(Table4[Country2],MATCH("Nigerian Naira",Table4[Country],0))="NGN"),INDEX(Table4[Exchange],MATCH("NGN",Table4[Country2],0)),IF(J11="USD",1)))),"Amount is typed incorrectly")),IF($F$2="EUR",IF(J11="","",IFERROR(H11/IF(AND(J11="USD",INDEX(Table5[Country2],MATCH("United States Dollar",Table5[Country],0))="USD"),INDEX(Table5[Exchange],MATCH("USD",Table5[Country2],0)),IF(AND(J11="GBP",INDEX(Table5[Country2],MATCH("British Pound",Table5[Country],0))="GBP"),INDEX(Table5[Exchange],MATCH("GBP",Table5[Country2],0)),IF(AND(J11="NGN",INDEX(Table5[Country2],MATCH("Nigerian Naira",Table5[Country],0))="NGN"),INDEX(Table5[Exchange],MATCH("NGN",Table5[Country2],0)),IF(J11="EUR",1)))),"Amount is typed incorrectly")),IF($F$2="GBP",IF(J11="","",IFERROR(H11/IF(AND(J11="USD",INDEX(Table6[Country2],MATCH("United States Dollar",Table6[Country],0))="USD"),INDEX(Table6[Exchange],MATCH("USD",Table6[Country2],0)),IF(AND(J11="EUR",INDEX(Table6[Country2],MATCH("Euro",Table6[Country],0))="EUR"),INDEX(Table6[Exchange],MATCH("EUR",Table6[Country2],0)),IF(AND(J11="NGN",INDEX(Table6[Country2],MATCH("Nigerian Naira",Table6[Country],0))="NGN"),INDEX(Table6[Exchange],MATCH("NGN",Table6[Country2],0)),IF(J11="GBP",1)))),"Amount is typed incorrectly")),IF(J11="","",IFERROR(H11/IF(AND(J11="USD",INDEX(Table_1[Country2],MATCH("United States Dollar",Table_1[Country],0))="USD"),INDEX(Table_1[Exchange],MATCH("USD",Table_1[Country2],0)),IF(AND(J11="GBP",INDEX(Table_1[Country2],MATCH("British Pound",Table_1[Country],0))="GBP"),INDEX(Table_1[Exchange],MATCH("GBP",Table_1[Country2],0)),IF(AND(J11="EUR",INDEX(Table_1[Country2],MATCH("Euro",Table_1[Country],0))="EUR"),INDEX(Table_1[Exchange],MATCH("EUR",Table_1[Country2],0)),IF(J11="NGN",1)))),"Amount is typed incorrectly")))))</f>
        <v/>
      </c>
      <c r="M11" s="114" t="str">
        <f t="shared" si="2"/>
        <v/>
      </c>
      <c r="N11" s="115" t="str">
        <f t="shared" si="3"/>
        <v/>
      </c>
      <c r="O11" s="130"/>
      <c r="P11" s="120" t="str">
        <f t="shared" si="0"/>
        <v/>
      </c>
      <c r="Q11" s="121" t="str">
        <f t="shared" si="4"/>
        <v/>
      </c>
    </row>
    <row r="12" spans="1:19" x14ac:dyDescent="0.25">
      <c r="A12" s="13"/>
      <c r="B12" s="11">
        <v>6</v>
      </c>
      <c r="C12" s="63"/>
      <c r="D12" s="12"/>
      <c r="E12" s="132"/>
      <c r="F12" s="132"/>
      <c r="G12" s="14"/>
      <c r="H12" s="15"/>
      <c r="I12" s="33" t="str">
        <f t="shared" si="1"/>
        <v/>
      </c>
      <c r="J12" s="53"/>
      <c r="K12" s="142"/>
      <c r="L12" s="113" t="str">
        <f>IF($F$2="USD",IF(J12="","",IFERROR(H12/IF(AND(J12="GBP",INDEX(Table4[Country2],MATCH("British Pound",Table4[Country],0))="GBP"),INDEX(Table4[Exchange],MATCH("GBP",Table4[Country2],0)),IF(AND(J12="EUR",INDEX(Table4[Country2],MATCH("Euro",Table4[Country],0))="EUR"),INDEX(Table4[Exchange],MATCH("EUR",Table4[Country2],0)),IF(AND(J12="NGN",INDEX(Table4[Country2],MATCH("Nigerian Naira",Table4[Country],0))="NGN"),INDEX(Table4[Exchange],MATCH("NGN",Table4[Country2],0)),IF(J12="USD",1)))),"Amount is typed incorrectly")),IF($F$2="EUR",IF(J12="","",IFERROR(H12/IF(AND(J12="USD",INDEX(Table5[Country2],MATCH("United States Dollar",Table5[Country],0))="USD"),INDEX(Table5[Exchange],MATCH("USD",Table5[Country2],0)),IF(AND(J12="GBP",INDEX(Table5[Country2],MATCH("British Pound",Table5[Country],0))="GBP"),INDEX(Table5[Exchange],MATCH("GBP",Table5[Country2],0)),IF(AND(J12="NGN",INDEX(Table5[Country2],MATCH("Nigerian Naira",Table5[Country],0))="NGN"),INDEX(Table5[Exchange],MATCH("NGN",Table5[Country2],0)),IF(J12="EUR",1)))),"Amount is typed incorrectly")),IF($F$2="GBP",IF(J12="","",IFERROR(H12/IF(AND(J12="USD",INDEX(Table6[Country2],MATCH("United States Dollar",Table6[Country],0))="USD"),INDEX(Table6[Exchange],MATCH("USD",Table6[Country2],0)),IF(AND(J12="EUR",INDEX(Table6[Country2],MATCH("Euro",Table6[Country],0))="EUR"),INDEX(Table6[Exchange],MATCH("EUR",Table6[Country2],0)),IF(AND(J12="NGN",INDEX(Table6[Country2],MATCH("Nigerian Naira",Table6[Country],0))="NGN"),INDEX(Table6[Exchange],MATCH("NGN",Table6[Country2],0)),IF(J12="GBP",1)))),"Amount is typed incorrectly")),IF(J12="","",IFERROR(H12/IF(AND(J12="USD",INDEX(Table_1[Country2],MATCH("United States Dollar",Table_1[Country],0))="USD"),INDEX(Table_1[Exchange],MATCH("USD",Table_1[Country2],0)),IF(AND(J12="GBP",INDEX(Table_1[Country2],MATCH("British Pound",Table_1[Country],0))="GBP"),INDEX(Table_1[Exchange],MATCH("GBP",Table_1[Country2],0)),IF(AND(J12="EUR",INDEX(Table_1[Country2],MATCH("Euro",Table_1[Country],0))="EUR"),INDEX(Table_1[Exchange],MATCH("EUR",Table_1[Country2],0)),IF(J12="NGN",1)))),"Amount is typed incorrectly")))))</f>
        <v/>
      </c>
      <c r="M12" s="114" t="str">
        <f t="shared" si="2"/>
        <v/>
      </c>
      <c r="N12" s="115" t="str">
        <f t="shared" si="3"/>
        <v/>
      </c>
      <c r="O12" s="130"/>
      <c r="P12" s="120" t="str">
        <f t="shared" si="0"/>
        <v/>
      </c>
      <c r="Q12" s="121" t="str">
        <f t="shared" si="4"/>
        <v/>
      </c>
    </row>
    <row r="13" spans="1:19" x14ac:dyDescent="0.25">
      <c r="A13" s="13"/>
      <c r="B13" s="11">
        <v>7</v>
      </c>
      <c r="C13" s="63"/>
      <c r="D13" s="12"/>
      <c r="E13" s="132"/>
      <c r="F13" s="132"/>
      <c r="G13" s="14"/>
      <c r="H13" s="15"/>
      <c r="I13" s="33" t="str">
        <f t="shared" si="1"/>
        <v/>
      </c>
      <c r="J13" s="53"/>
      <c r="K13" s="142"/>
      <c r="L13" s="113" t="str">
        <f>IF($F$2="USD",IF(J13="","",IFERROR(H13/IF(AND(J13="GBP",INDEX(Table4[Country2],MATCH("British Pound",Table4[Country],0))="GBP"),INDEX(Table4[Exchange],MATCH("GBP",Table4[Country2],0)),IF(AND(J13="EUR",INDEX(Table4[Country2],MATCH("Euro",Table4[Country],0))="EUR"),INDEX(Table4[Exchange],MATCH("EUR",Table4[Country2],0)),IF(AND(J13="NGN",INDEX(Table4[Country2],MATCH("Nigerian Naira",Table4[Country],0))="NGN"),INDEX(Table4[Exchange],MATCH("NGN",Table4[Country2],0)),IF(J13="USD",1)))),"Amount is typed incorrectly")),IF($F$2="EUR",IF(J13="","",IFERROR(H13/IF(AND(J13="USD",INDEX(Table5[Country2],MATCH("United States Dollar",Table5[Country],0))="USD"),INDEX(Table5[Exchange],MATCH("USD",Table5[Country2],0)),IF(AND(J13="GBP",INDEX(Table5[Country2],MATCH("British Pound",Table5[Country],0))="GBP"),INDEX(Table5[Exchange],MATCH("GBP",Table5[Country2],0)),IF(AND(J13="NGN",INDEX(Table5[Country2],MATCH("Nigerian Naira",Table5[Country],0))="NGN"),INDEX(Table5[Exchange],MATCH("NGN",Table5[Country2],0)),IF(J13="EUR",1)))),"Amount is typed incorrectly")),IF($F$2="GBP",IF(J13="","",IFERROR(H13/IF(AND(J13="USD",INDEX(Table6[Country2],MATCH("United States Dollar",Table6[Country],0))="USD"),INDEX(Table6[Exchange],MATCH("USD",Table6[Country2],0)),IF(AND(J13="EUR",INDEX(Table6[Country2],MATCH("Euro",Table6[Country],0))="EUR"),INDEX(Table6[Exchange],MATCH("EUR",Table6[Country2],0)),IF(AND(J13="NGN",INDEX(Table6[Country2],MATCH("Nigerian Naira",Table6[Country],0))="NGN"),INDEX(Table6[Exchange],MATCH("NGN",Table6[Country2],0)),IF(J13="GBP",1)))),"Amount is typed incorrectly")),IF(J13="","",IFERROR(H13/IF(AND(J13="USD",INDEX(Table_1[Country2],MATCH("United States Dollar",Table_1[Country],0))="USD"),INDEX(Table_1[Exchange],MATCH("USD",Table_1[Country2],0)),IF(AND(J13="GBP",INDEX(Table_1[Country2],MATCH("British Pound",Table_1[Country],0))="GBP"),INDEX(Table_1[Exchange],MATCH("GBP",Table_1[Country2],0)),IF(AND(J13="EUR",INDEX(Table_1[Country2],MATCH("Euro",Table_1[Country],0))="EUR"),INDEX(Table_1[Exchange],MATCH("EUR",Table_1[Country2],0)),IF(J13="NGN",1)))),"Amount is typed incorrectly")))))</f>
        <v/>
      </c>
      <c r="M13" s="114" t="str">
        <f t="shared" si="2"/>
        <v/>
      </c>
      <c r="N13" s="115" t="str">
        <f t="shared" si="3"/>
        <v/>
      </c>
      <c r="O13" s="130"/>
      <c r="P13" s="120" t="str">
        <f t="shared" si="0"/>
        <v/>
      </c>
      <c r="Q13" s="121" t="str">
        <f t="shared" si="4"/>
        <v/>
      </c>
    </row>
    <row r="14" spans="1:19" x14ac:dyDescent="0.25">
      <c r="A14" s="13"/>
      <c r="B14" s="11">
        <v>8</v>
      </c>
      <c r="C14" s="63"/>
      <c r="D14" s="12"/>
      <c r="E14" s="132"/>
      <c r="F14" s="132"/>
      <c r="G14" s="14"/>
      <c r="H14" s="15"/>
      <c r="I14" s="33" t="str">
        <f t="shared" si="1"/>
        <v/>
      </c>
      <c r="J14" s="53"/>
      <c r="K14" s="142"/>
      <c r="L14" s="113" t="str">
        <f>IF($F$2="USD",IF(J14="","",IFERROR(H14/IF(AND(J14="GBP",INDEX(Table4[Country2],MATCH("British Pound",Table4[Country],0))="GBP"),INDEX(Table4[Exchange],MATCH("GBP",Table4[Country2],0)),IF(AND(J14="EUR",INDEX(Table4[Country2],MATCH("Euro",Table4[Country],0))="EUR"),INDEX(Table4[Exchange],MATCH("EUR",Table4[Country2],0)),IF(AND(J14="NGN",INDEX(Table4[Country2],MATCH("Nigerian Naira",Table4[Country],0))="NGN"),INDEX(Table4[Exchange],MATCH("NGN",Table4[Country2],0)),IF(J14="USD",1)))),"Amount is typed incorrectly")),IF($F$2="EUR",IF(J14="","",IFERROR(H14/IF(AND(J14="USD",INDEX(Table5[Country2],MATCH("United States Dollar",Table5[Country],0))="USD"),INDEX(Table5[Exchange],MATCH("USD",Table5[Country2],0)),IF(AND(J14="GBP",INDEX(Table5[Country2],MATCH("British Pound",Table5[Country],0))="GBP"),INDEX(Table5[Exchange],MATCH("GBP",Table5[Country2],0)),IF(AND(J14="NGN",INDEX(Table5[Country2],MATCH("Nigerian Naira",Table5[Country],0))="NGN"),INDEX(Table5[Exchange],MATCH("NGN",Table5[Country2],0)),IF(J14="EUR",1)))),"Amount is typed incorrectly")),IF($F$2="GBP",IF(J14="","",IFERROR(H14/IF(AND(J14="USD",INDEX(Table6[Country2],MATCH("United States Dollar",Table6[Country],0))="USD"),INDEX(Table6[Exchange],MATCH("USD",Table6[Country2],0)),IF(AND(J14="EUR",INDEX(Table6[Country2],MATCH("Euro",Table6[Country],0))="EUR"),INDEX(Table6[Exchange],MATCH("EUR",Table6[Country2],0)),IF(AND(J14="NGN",INDEX(Table6[Country2],MATCH("Nigerian Naira",Table6[Country],0))="NGN"),INDEX(Table6[Exchange],MATCH("NGN",Table6[Country2],0)),IF(J14="GBP",1)))),"Amount is typed incorrectly")),IF(J14="","",IFERROR(H14/IF(AND(J14="USD",INDEX(Table_1[Country2],MATCH("United States Dollar",Table_1[Country],0))="USD"),INDEX(Table_1[Exchange],MATCH("USD",Table_1[Country2],0)),IF(AND(J14="GBP",INDEX(Table_1[Country2],MATCH("British Pound",Table_1[Country],0))="GBP"),INDEX(Table_1[Exchange],MATCH("GBP",Table_1[Country2],0)),IF(AND(J14="EUR",INDEX(Table_1[Country2],MATCH("Euro",Table_1[Country],0))="EUR"),INDEX(Table_1[Exchange],MATCH("EUR",Table_1[Country2],0)),IF(J14="NGN",1)))),"Amount is typed incorrectly")))))</f>
        <v/>
      </c>
      <c r="M14" s="114" t="str">
        <f t="shared" si="2"/>
        <v/>
      </c>
      <c r="N14" s="115" t="str">
        <f t="shared" si="3"/>
        <v/>
      </c>
      <c r="O14" s="130"/>
      <c r="P14" s="120" t="str">
        <f t="shared" si="0"/>
        <v/>
      </c>
      <c r="Q14" s="121" t="str">
        <f t="shared" si="4"/>
        <v/>
      </c>
    </row>
    <row r="15" spans="1:19" x14ac:dyDescent="0.25">
      <c r="A15" s="13"/>
      <c r="B15" s="11">
        <v>9</v>
      </c>
      <c r="C15" s="63"/>
      <c r="D15" s="12"/>
      <c r="E15" s="132"/>
      <c r="F15" s="132"/>
      <c r="G15" s="14"/>
      <c r="H15" s="15"/>
      <c r="I15" s="33" t="str">
        <f t="shared" si="1"/>
        <v/>
      </c>
      <c r="J15" s="53"/>
      <c r="K15" s="142"/>
      <c r="L15" s="113" t="str">
        <f>IF($F$2="USD",IF(J15="","",IFERROR(H15/IF(AND(J15="GBP",INDEX(Table4[Country2],MATCH("British Pound",Table4[Country],0))="GBP"),INDEX(Table4[Exchange],MATCH("GBP",Table4[Country2],0)),IF(AND(J15="EUR",INDEX(Table4[Country2],MATCH("Euro",Table4[Country],0))="EUR"),INDEX(Table4[Exchange],MATCH("EUR",Table4[Country2],0)),IF(AND(J15="NGN",INDEX(Table4[Country2],MATCH("Nigerian Naira",Table4[Country],0))="NGN"),INDEX(Table4[Exchange],MATCH("NGN",Table4[Country2],0)),IF(J15="USD",1)))),"Amount is typed incorrectly")),IF($F$2="EUR",IF(J15="","",IFERROR(H15/IF(AND(J15="USD",INDEX(Table5[Country2],MATCH("United States Dollar",Table5[Country],0))="USD"),INDEX(Table5[Exchange],MATCH("USD",Table5[Country2],0)),IF(AND(J15="GBP",INDEX(Table5[Country2],MATCH("British Pound",Table5[Country],0))="GBP"),INDEX(Table5[Exchange],MATCH("GBP",Table5[Country2],0)),IF(AND(J15="NGN",INDEX(Table5[Country2],MATCH("Nigerian Naira",Table5[Country],0))="NGN"),INDEX(Table5[Exchange],MATCH("NGN",Table5[Country2],0)),IF(J15="EUR",1)))),"Amount is typed incorrectly")),IF($F$2="GBP",IF(J15="","",IFERROR(H15/IF(AND(J15="USD",INDEX(Table6[Country2],MATCH("United States Dollar",Table6[Country],0))="USD"),INDEX(Table6[Exchange],MATCH("USD",Table6[Country2],0)),IF(AND(J15="EUR",INDEX(Table6[Country2],MATCH("Euro",Table6[Country],0))="EUR"),INDEX(Table6[Exchange],MATCH("EUR",Table6[Country2],0)),IF(AND(J15="NGN",INDEX(Table6[Country2],MATCH("Nigerian Naira",Table6[Country],0))="NGN"),INDEX(Table6[Exchange],MATCH("NGN",Table6[Country2],0)),IF(J15="GBP",1)))),"Amount is typed incorrectly")),IF(J15="","",IFERROR(H15/IF(AND(J15="USD",INDEX(Table_1[Country2],MATCH("United States Dollar",Table_1[Country],0))="USD"),INDEX(Table_1[Exchange],MATCH("USD",Table_1[Country2],0)),IF(AND(J15="GBP",INDEX(Table_1[Country2],MATCH("British Pound",Table_1[Country],0))="GBP"),INDEX(Table_1[Exchange],MATCH("GBP",Table_1[Country2],0)),IF(AND(J15="EUR",INDEX(Table_1[Country2],MATCH("Euro",Table_1[Country],0))="EUR"),INDEX(Table_1[Exchange],MATCH("EUR",Table_1[Country2],0)),IF(J15="NGN",1)))),"Amount is typed incorrectly")))))</f>
        <v/>
      </c>
      <c r="M15" s="114" t="str">
        <f t="shared" si="2"/>
        <v/>
      </c>
      <c r="N15" s="115" t="str">
        <f t="shared" si="3"/>
        <v/>
      </c>
      <c r="O15" s="130"/>
      <c r="P15" s="120" t="str">
        <f t="shared" si="0"/>
        <v/>
      </c>
      <c r="Q15" s="121" t="str">
        <f t="shared" si="4"/>
        <v/>
      </c>
    </row>
    <row r="16" spans="1:19" x14ac:dyDescent="0.25">
      <c r="A16" s="13"/>
      <c r="B16" s="11">
        <v>10</v>
      </c>
      <c r="C16" s="63"/>
      <c r="D16" s="12"/>
      <c r="E16" s="132"/>
      <c r="F16" s="132"/>
      <c r="G16" s="14"/>
      <c r="H16" s="15"/>
      <c r="I16" s="33" t="str">
        <f t="shared" si="1"/>
        <v/>
      </c>
      <c r="J16" s="53"/>
      <c r="K16" s="142"/>
      <c r="L16" s="113" t="str">
        <f>IF($F$2="USD",IF(J16="","",IFERROR(H16/IF(AND(J16="GBP",INDEX(Table4[Country2],MATCH("British Pound",Table4[Country],0))="GBP"),INDEX(Table4[Exchange],MATCH("GBP",Table4[Country2],0)),IF(AND(J16="EUR",INDEX(Table4[Country2],MATCH("Euro",Table4[Country],0))="EUR"),INDEX(Table4[Exchange],MATCH("EUR",Table4[Country2],0)),IF(AND(J16="NGN",INDEX(Table4[Country2],MATCH("Nigerian Naira",Table4[Country],0))="NGN"),INDEX(Table4[Exchange],MATCH("NGN",Table4[Country2],0)),IF(J16="USD",1)))),"Amount is typed incorrectly")),IF($F$2="EUR",IF(J16="","",IFERROR(H16/IF(AND(J16="USD",INDEX(Table5[Country2],MATCH("United States Dollar",Table5[Country],0))="USD"),INDEX(Table5[Exchange],MATCH("USD",Table5[Country2],0)),IF(AND(J16="GBP",INDEX(Table5[Country2],MATCH("British Pound",Table5[Country],0))="GBP"),INDEX(Table5[Exchange],MATCH("GBP",Table5[Country2],0)),IF(AND(J16="NGN",INDEX(Table5[Country2],MATCH("Nigerian Naira",Table5[Country],0))="NGN"),INDEX(Table5[Exchange],MATCH("NGN",Table5[Country2],0)),IF(J16="EUR",1)))),"Amount is typed incorrectly")),IF($F$2="GBP",IF(J16="","",IFERROR(H16/IF(AND(J16="USD",INDEX(Table6[Country2],MATCH("United States Dollar",Table6[Country],0))="USD"),INDEX(Table6[Exchange],MATCH("USD",Table6[Country2],0)),IF(AND(J16="EUR",INDEX(Table6[Country2],MATCH("Euro",Table6[Country],0))="EUR"),INDEX(Table6[Exchange],MATCH("EUR",Table6[Country2],0)),IF(AND(J16="NGN",INDEX(Table6[Country2],MATCH("Nigerian Naira",Table6[Country],0))="NGN"),INDEX(Table6[Exchange],MATCH("NGN",Table6[Country2],0)),IF(J16="GBP",1)))),"Amount is typed incorrectly")),IF(J16="","",IFERROR(H16/IF(AND(J16="USD",INDEX(Table_1[Country2],MATCH("United States Dollar",Table_1[Country],0))="USD"),INDEX(Table_1[Exchange],MATCH("USD",Table_1[Country2],0)),IF(AND(J16="GBP",INDEX(Table_1[Country2],MATCH("British Pound",Table_1[Country],0))="GBP"),INDEX(Table_1[Exchange],MATCH("GBP",Table_1[Country2],0)),IF(AND(J16="EUR",INDEX(Table_1[Country2],MATCH("Euro",Table_1[Country],0))="EUR"),INDEX(Table_1[Exchange],MATCH("EUR",Table_1[Country2],0)),IF(J16="NGN",1)))),"Amount is typed incorrectly")))))</f>
        <v/>
      </c>
      <c r="M16" s="114" t="str">
        <f t="shared" si="2"/>
        <v/>
      </c>
      <c r="N16" s="115" t="str">
        <f t="shared" si="3"/>
        <v/>
      </c>
      <c r="O16" s="130"/>
      <c r="P16" s="120" t="str">
        <f t="shared" si="0"/>
        <v/>
      </c>
      <c r="Q16" s="121" t="str">
        <f t="shared" si="4"/>
        <v/>
      </c>
      <c r="S16" s="19"/>
    </row>
    <row r="17" spans="1:25" x14ac:dyDescent="0.25">
      <c r="A17" s="13"/>
      <c r="B17" s="11">
        <v>11</v>
      </c>
      <c r="C17" s="63"/>
      <c r="D17" s="12"/>
      <c r="E17" s="132"/>
      <c r="F17" s="132"/>
      <c r="G17" s="14"/>
      <c r="H17" s="15"/>
      <c r="I17" s="33" t="str">
        <f t="shared" si="1"/>
        <v/>
      </c>
      <c r="J17" s="53"/>
      <c r="K17" s="142"/>
      <c r="L17" s="113" t="str">
        <f>IF($F$2="USD",IF(J17="","",IFERROR(H17/IF(AND(J17="GBP",INDEX(Table4[Country2],MATCH("British Pound",Table4[Country],0))="GBP"),INDEX(Table4[Exchange],MATCH("GBP",Table4[Country2],0)),IF(AND(J17="EUR",INDEX(Table4[Country2],MATCH("Euro",Table4[Country],0))="EUR"),INDEX(Table4[Exchange],MATCH("EUR",Table4[Country2],0)),IF(AND(J17="NGN",INDEX(Table4[Country2],MATCH("Nigerian Naira",Table4[Country],0))="NGN"),INDEX(Table4[Exchange],MATCH("NGN",Table4[Country2],0)),IF(J17="USD",1)))),"Amount is typed incorrectly")),IF($F$2="EUR",IF(J17="","",IFERROR(H17/IF(AND(J17="USD",INDEX(Table5[Country2],MATCH("United States Dollar",Table5[Country],0))="USD"),INDEX(Table5[Exchange],MATCH("USD",Table5[Country2],0)),IF(AND(J17="GBP",INDEX(Table5[Country2],MATCH("British Pound",Table5[Country],0))="GBP"),INDEX(Table5[Exchange],MATCH("GBP",Table5[Country2],0)),IF(AND(J17="NGN",INDEX(Table5[Country2],MATCH("Nigerian Naira",Table5[Country],0))="NGN"),INDEX(Table5[Exchange],MATCH("NGN",Table5[Country2],0)),IF(J17="EUR",1)))),"Amount is typed incorrectly")),IF($F$2="GBP",IF(J17="","",IFERROR(H17/IF(AND(J17="USD",INDEX(Table6[Country2],MATCH("United States Dollar",Table6[Country],0))="USD"),INDEX(Table6[Exchange],MATCH("USD",Table6[Country2],0)),IF(AND(J17="EUR",INDEX(Table6[Country2],MATCH("Euro",Table6[Country],0))="EUR"),INDEX(Table6[Exchange],MATCH("EUR",Table6[Country2],0)),IF(AND(J17="NGN",INDEX(Table6[Country2],MATCH("Nigerian Naira",Table6[Country],0))="NGN"),INDEX(Table6[Exchange],MATCH("NGN",Table6[Country2],0)),IF(J17="GBP",1)))),"Amount is typed incorrectly")),IF(J17="","",IFERROR(H17/IF(AND(J17="USD",INDEX(Table_1[Country2],MATCH("United States Dollar",Table_1[Country],0))="USD"),INDEX(Table_1[Exchange],MATCH("USD",Table_1[Country2],0)),IF(AND(J17="GBP",INDEX(Table_1[Country2],MATCH("British Pound",Table_1[Country],0))="GBP"),INDEX(Table_1[Exchange],MATCH("GBP",Table_1[Country2],0)),IF(AND(J17="EUR",INDEX(Table_1[Country2],MATCH("Euro",Table_1[Country],0))="EUR"),INDEX(Table_1[Exchange],MATCH("EUR",Table_1[Country2],0)),IF(J17="NGN",1)))),"Amount is typed incorrectly")))))</f>
        <v/>
      </c>
      <c r="M17" s="114" t="str">
        <f t="shared" si="2"/>
        <v/>
      </c>
      <c r="N17" s="115" t="str">
        <f t="shared" si="3"/>
        <v/>
      </c>
      <c r="O17" s="130"/>
      <c r="P17" s="120" t="str">
        <f t="shared" si="0"/>
        <v/>
      </c>
      <c r="Q17" s="121" t="str">
        <f t="shared" si="4"/>
        <v/>
      </c>
    </row>
    <row r="18" spans="1:25" x14ac:dyDescent="0.25">
      <c r="A18" s="13"/>
      <c r="B18" s="11">
        <v>12</v>
      </c>
      <c r="C18" s="63"/>
      <c r="D18" s="12"/>
      <c r="E18" s="132"/>
      <c r="F18" s="132"/>
      <c r="G18" s="14"/>
      <c r="H18" s="15"/>
      <c r="I18" s="33" t="str">
        <f t="shared" si="1"/>
        <v/>
      </c>
      <c r="J18" s="53"/>
      <c r="K18" s="142"/>
      <c r="L18" s="113" t="str">
        <f>IF($F$2="USD",IF(J18="","",IFERROR(H18/IF(AND(J18="GBP",INDEX(Table4[Country2],MATCH("British Pound",Table4[Country],0))="GBP"),INDEX(Table4[Exchange],MATCH("GBP",Table4[Country2],0)),IF(AND(J18="EUR",INDEX(Table4[Country2],MATCH("Euro",Table4[Country],0))="EUR"),INDEX(Table4[Exchange],MATCH("EUR",Table4[Country2],0)),IF(AND(J18="NGN",INDEX(Table4[Country2],MATCH("Nigerian Naira",Table4[Country],0))="NGN"),INDEX(Table4[Exchange],MATCH("NGN",Table4[Country2],0)),IF(J18="USD",1)))),"Amount is typed incorrectly")),IF($F$2="EUR",IF(J18="","",IFERROR(H18/IF(AND(J18="USD",INDEX(Table5[Country2],MATCH("United States Dollar",Table5[Country],0))="USD"),INDEX(Table5[Exchange],MATCH("USD",Table5[Country2],0)),IF(AND(J18="GBP",INDEX(Table5[Country2],MATCH("British Pound",Table5[Country],0))="GBP"),INDEX(Table5[Exchange],MATCH("GBP",Table5[Country2],0)),IF(AND(J18="NGN",INDEX(Table5[Country2],MATCH("Nigerian Naira",Table5[Country],0))="NGN"),INDEX(Table5[Exchange],MATCH("NGN",Table5[Country2],0)),IF(J18="EUR",1)))),"Amount is typed incorrectly")),IF($F$2="GBP",IF(J18="","",IFERROR(H18/IF(AND(J18="USD",INDEX(Table6[Country2],MATCH("United States Dollar",Table6[Country],0))="USD"),INDEX(Table6[Exchange],MATCH("USD",Table6[Country2],0)),IF(AND(J18="EUR",INDEX(Table6[Country2],MATCH("Euro",Table6[Country],0))="EUR"),INDEX(Table6[Exchange],MATCH("EUR",Table6[Country2],0)),IF(AND(J18="NGN",INDEX(Table6[Country2],MATCH("Nigerian Naira",Table6[Country],0))="NGN"),INDEX(Table6[Exchange],MATCH("NGN",Table6[Country2],0)),IF(J18="GBP",1)))),"Amount is typed incorrectly")),IF(J18="","",IFERROR(H18/IF(AND(J18="USD",INDEX(Table_1[Country2],MATCH("United States Dollar",Table_1[Country],0))="USD"),INDEX(Table_1[Exchange],MATCH("USD",Table_1[Country2],0)),IF(AND(J18="GBP",INDEX(Table_1[Country2],MATCH("British Pound",Table_1[Country],0))="GBP"),INDEX(Table_1[Exchange],MATCH("GBP",Table_1[Country2],0)),IF(AND(J18="EUR",INDEX(Table_1[Country2],MATCH("Euro",Table_1[Country],0))="EUR"),INDEX(Table_1[Exchange],MATCH("EUR",Table_1[Country2],0)),IF(J18="NGN",1)))),"Amount is typed incorrectly")))))</f>
        <v/>
      </c>
      <c r="M18" s="114" t="str">
        <f t="shared" si="2"/>
        <v/>
      </c>
      <c r="N18" s="115" t="str">
        <f t="shared" si="3"/>
        <v/>
      </c>
      <c r="O18" s="130"/>
      <c r="P18" s="120" t="str">
        <f t="shared" si="0"/>
        <v/>
      </c>
      <c r="Q18" s="121" t="str">
        <f t="shared" si="4"/>
        <v/>
      </c>
    </row>
    <row r="19" spans="1:25" x14ac:dyDescent="0.25">
      <c r="A19" s="13"/>
      <c r="B19" s="11">
        <v>13</v>
      </c>
      <c r="C19" s="63"/>
      <c r="D19" s="12"/>
      <c r="E19" s="132"/>
      <c r="F19" s="132"/>
      <c r="G19" s="14"/>
      <c r="H19" s="15"/>
      <c r="I19" s="33" t="str">
        <f t="shared" si="1"/>
        <v/>
      </c>
      <c r="J19" s="53"/>
      <c r="K19" s="142"/>
      <c r="L19" s="113" t="str">
        <f>IF($F$2="USD",IF(J19="","",IFERROR(H19/IF(AND(J19="GBP",INDEX(Table4[Country2],MATCH("British Pound",Table4[Country],0))="GBP"),INDEX(Table4[Exchange],MATCH("GBP",Table4[Country2],0)),IF(AND(J19="EUR",INDEX(Table4[Country2],MATCH("Euro",Table4[Country],0))="EUR"),INDEX(Table4[Exchange],MATCH("EUR",Table4[Country2],0)),IF(AND(J19="NGN",INDEX(Table4[Country2],MATCH("Nigerian Naira",Table4[Country],0))="NGN"),INDEX(Table4[Exchange],MATCH("NGN",Table4[Country2],0)),IF(J19="USD",1)))),"Amount is typed incorrectly")),IF($F$2="EUR",IF(J19="","",IFERROR(H19/IF(AND(J19="USD",INDEX(Table5[Country2],MATCH("United States Dollar",Table5[Country],0))="USD"),INDEX(Table5[Exchange],MATCH("USD",Table5[Country2],0)),IF(AND(J19="GBP",INDEX(Table5[Country2],MATCH("British Pound",Table5[Country],0))="GBP"),INDEX(Table5[Exchange],MATCH("GBP",Table5[Country2],0)),IF(AND(J19="NGN",INDEX(Table5[Country2],MATCH("Nigerian Naira",Table5[Country],0))="NGN"),INDEX(Table5[Exchange],MATCH("NGN",Table5[Country2],0)),IF(J19="EUR",1)))),"Amount is typed incorrectly")),IF($F$2="GBP",IF(J19="","",IFERROR(H19/IF(AND(J19="USD",INDEX(Table6[Country2],MATCH("United States Dollar",Table6[Country],0))="USD"),INDEX(Table6[Exchange],MATCH("USD",Table6[Country2],0)),IF(AND(J19="EUR",INDEX(Table6[Country2],MATCH("Euro",Table6[Country],0))="EUR"),INDEX(Table6[Exchange],MATCH("EUR",Table6[Country2],0)),IF(AND(J19="NGN",INDEX(Table6[Country2],MATCH("Nigerian Naira",Table6[Country],0))="NGN"),INDEX(Table6[Exchange],MATCH("NGN",Table6[Country2],0)),IF(J19="GBP",1)))),"Amount is typed incorrectly")),IF(J19="","",IFERROR(H19/IF(AND(J19="USD",INDEX(Table_1[Country2],MATCH("United States Dollar",Table_1[Country],0))="USD"),INDEX(Table_1[Exchange],MATCH("USD",Table_1[Country2],0)),IF(AND(J19="GBP",INDEX(Table_1[Country2],MATCH("British Pound",Table_1[Country],0))="GBP"),INDEX(Table_1[Exchange],MATCH("GBP",Table_1[Country2],0)),IF(AND(J19="EUR",INDEX(Table_1[Country2],MATCH("Euro",Table_1[Country],0))="EUR"),INDEX(Table_1[Exchange],MATCH("EUR",Table_1[Country2],0)),IF(J19="NGN",1)))),"Amount is typed incorrectly")))))</f>
        <v/>
      </c>
      <c r="M19" s="114" t="str">
        <f t="shared" si="2"/>
        <v/>
      </c>
      <c r="N19" s="115" t="str">
        <f t="shared" si="3"/>
        <v/>
      </c>
      <c r="O19" s="130"/>
      <c r="P19" s="120" t="str">
        <f t="shared" si="0"/>
        <v/>
      </c>
      <c r="Q19" s="121" t="str">
        <f t="shared" si="4"/>
        <v/>
      </c>
    </row>
    <row r="20" spans="1:25" x14ac:dyDescent="0.25">
      <c r="A20" s="13"/>
      <c r="B20" s="11">
        <v>14</v>
      </c>
      <c r="C20" s="63"/>
      <c r="D20" s="12"/>
      <c r="E20" s="132"/>
      <c r="F20" s="132"/>
      <c r="G20" s="14"/>
      <c r="H20" s="15"/>
      <c r="I20" s="33" t="str">
        <f t="shared" si="1"/>
        <v/>
      </c>
      <c r="J20" s="53"/>
      <c r="K20" s="142"/>
      <c r="L20" s="113" t="str">
        <f>IF($F$2="USD",IF(J20="","",IFERROR(H20/IF(AND(J20="GBP",INDEX(Table4[Country2],MATCH("British Pound",Table4[Country],0))="GBP"),INDEX(Table4[Exchange],MATCH("GBP",Table4[Country2],0)),IF(AND(J20="EUR",INDEX(Table4[Country2],MATCH("Euro",Table4[Country],0))="EUR"),INDEX(Table4[Exchange],MATCH("EUR",Table4[Country2],0)),IF(AND(J20="NGN",INDEX(Table4[Country2],MATCH("Nigerian Naira",Table4[Country],0))="NGN"),INDEX(Table4[Exchange],MATCH("NGN",Table4[Country2],0)),IF(J20="USD",1)))),"Amount is typed incorrectly")),IF($F$2="EUR",IF(J20="","",IFERROR(H20/IF(AND(J20="USD",INDEX(Table5[Country2],MATCH("United States Dollar",Table5[Country],0))="USD"),INDEX(Table5[Exchange],MATCH("USD",Table5[Country2],0)),IF(AND(J20="GBP",INDEX(Table5[Country2],MATCH("British Pound",Table5[Country],0))="GBP"),INDEX(Table5[Exchange],MATCH("GBP",Table5[Country2],0)),IF(AND(J20="NGN",INDEX(Table5[Country2],MATCH("Nigerian Naira",Table5[Country],0))="NGN"),INDEX(Table5[Exchange],MATCH("NGN",Table5[Country2],0)),IF(J20="EUR",1)))),"Amount is typed incorrectly")),IF($F$2="GBP",IF(J20="","",IFERROR(H20/IF(AND(J20="USD",INDEX(Table6[Country2],MATCH("United States Dollar",Table6[Country],0))="USD"),INDEX(Table6[Exchange],MATCH("USD",Table6[Country2],0)),IF(AND(J20="EUR",INDEX(Table6[Country2],MATCH("Euro",Table6[Country],0))="EUR"),INDEX(Table6[Exchange],MATCH("EUR",Table6[Country2],0)),IF(AND(J20="NGN",INDEX(Table6[Country2],MATCH("Nigerian Naira",Table6[Country],0))="NGN"),INDEX(Table6[Exchange],MATCH("NGN",Table6[Country2],0)),IF(J20="GBP",1)))),"Amount is typed incorrectly")),IF(J20="","",IFERROR(H20/IF(AND(J20="USD",INDEX(Table_1[Country2],MATCH("United States Dollar",Table_1[Country],0))="USD"),INDEX(Table_1[Exchange],MATCH("USD",Table_1[Country2],0)),IF(AND(J20="GBP",INDEX(Table_1[Country2],MATCH("British Pound",Table_1[Country],0))="GBP"),INDEX(Table_1[Exchange],MATCH("GBP",Table_1[Country2],0)),IF(AND(J20="EUR",INDEX(Table_1[Country2],MATCH("Euro",Table_1[Country],0))="EUR"),INDEX(Table_1[Exchange],MATCH("EUR",Table_1[Country2],0)),IF(J20="NGN",1)))),"Amount is typed incorrectly")))))</f>
        <v/>
      </c>
      <c r="M20" s="114" t="str">
        <f t="shared" si="2"/>
        <v/>
      </c>
      <c r="N20" s="115" t="str">
        <f t="shared" si="3"/>
        <v/>
      </c>
      <c r="O20" s="130"/>
      <c r="P20" s="120" t="str">
        <f t="shared" si="0"/>
        <v/>
      </c>
      <c r="Q20" s="121" t="str">
        <f t="shared" si="4"/>
        <v/>
      </c>
    </row>
    <row r="21" spans="1:25" ht="15.75" thickBot="1" x14ac:dyDescent="0.3">
      <c r="A21" s="13"/>
      <c r="B21" s="47">
        <v>15</v>
      </c>
      <c r="C21" s="65"/>
      <c r="D21" s="48"/>
      <c r="E21" s="147"/>
      <c r="F21" s="147"/>
      <c r="G21" s="49"/>
      <c r="H21" s="16"/>
      <c r="I21" s="33" t="str">
        <f t="shared" si="1"/>
        <v/>
      </c>
      <c r="J21" s="55"/>
      <c r="K21" s="142"/>
      <c r="L21" s="113" t="str">
        <f>IF($F$2="USD",IF(J21="","",IFERROR(H21/IF(AND(J21="GBP",INDEX(Table4[Country2],MATCH("British Pound",Table4[Country],0))="GBP"),INDEX(Table4[Exchange],MATCH("GBP",Table4[Country2],0)),IF(AND(J21="EUR",INDEX(Table4[Country2],MATCH("Euro",Table4[Country],0))="EUR"),INDEX(Table4[Exchange],MATCH("EUR",Table4[Country2],0)),IF(AND(J21="NGN",INDEX(Table4[Country2],MATCH("Nigerian Naira",Table4[Country],0))="NGN"),INDEX(Table4[Exchange],MATCH("NGN",Table4[Country2],0)),IF(J21="USD",1)))),"Amount is typed incorrectly")),IF($F$2="EUR",IF(J21="","",IFERROR(H21/IF(AND(J21="USD",INDEX(Table5[Country2],MATCH("United States Dollar",Table5[Country],0))="USD"),INDEX(Table5[Exchange],MATCH("USD",Table5[Country2],0)),IF(AND(J21="GBP",INDEX(Table5[Country2],MATCH("British Pound",Table5[Country],0))="GBP"),INDEX(Table5[Exchange],MATCH("GBP",Table5[Country2],0)),IF(AND(J21="NGN",INDEX(Table5[Country2],MATCH("Nigerian Naira",Table5[Country],0))="NGN"),INDEX(Table5[Exchange],MATCH("NGN",Table5[Country2],0)),IF(J21="EUR",1)))),"Amount is typed incorrectly")),IF($F$2="GBP",IF(J21="","",IFERROR(H21/IF(AND(J21="USD",INDEX(Table6[Country2],MATCH("United States Dollar",Table6[Country],0))="USD"),INDEX(Table6[Exchange],MATCH("USD",Table6[Country2],0)),IF(AND(J21="EUR",INDEX(Table6[Country2],MATCH("Euro",Table6[Country],0))="EUR"),INDEX(Table6[Exchange],MATCH("EUR",Table6[Country2],0)),IF(AND(J21="NGN",INDEX(Table6[Country2],MATCH("Nigerian Naira",Table6[Country],0))="NGN"),INDEX(Table6[Exchange],MATCH("NGN",Table6[Country2],0)),IF(J21="GBP",1)))),"Amount is typed incorrectly")),IF(J21="","",IFERROR(H21/IF(AND(J21="USD",INDEX(Table_1[Country2],MATCH("United States Dollar",Table_1[Country],0))="USD"),INDEX(Table_1[Exchange],MATCH("USD",Table_1[Country2],0)),IF(AND(J21="GBP",INDEX(Table_1[Country2],MATCH("British Pound",Table_1[Country],0))="GBP"),INDEX(Table_1[Exchange],MATCH("GBP",Table_1[Country2],0)),IF(AND(J21="EUR",INDEX(Table_1[Country2],MATCH("Euro",Table_1[Country],0))="EUR"),INDEX(Table_1[Exchange],MATCH("EUR",Table_1[Country2],0)),IF(J21="NGN",1)))),"Amount is typed incorrectly")))))</f>
        <v/>
      </c>
      <c r="M21" s="114" t="str">
        <f t="shared" si="2"/>
        <v/>
      </c>
      <c r="N21" s="115" t="str">
        <f t="shared" si="3"/>
        <v/>
      </c>
      <c r="O21" s="130"/>
      <c r="P21" s="120" t="str">
        <f t="shared" si="0"/>
        <v/>
      </c>
      <c r="Q21" s="122" t="str">
        <f t="shared" si="4"/>
        <v/>
      </c>
    </row>
    <row r="22" spans="1:25" s="9" customFormat="1" ht="16.5" thickTop="1" thickBot="1" x14ac:dyDescent="0.3">
      <c r="A22" s="46" t="s">
        <v>15</v>
      </c>
      <c r="B22" s="143" t="s">
        <v>125</v>
      </c>
      <c r="C22" s="144"/>
      <c r="D22" s="144"/>
      <c r="E22" s="144"/>
      <c r="F22" s="144"/>
      <c r="G22" s="145"/>
      <c r="H22" s="27"/>
      <c r="I22" s="93">
        <f>SUM(I7:I21)</f>
        <v>34386</v>
      </c>
      <c r="J22" s="54" t="s">
        <v>10</v>
      </c>
      <c r="K22" s="142"/>
      <c r="L22" s="117"/>
      <c r="M22" s="98">
        <f>SUM(M7:M21)</f>
        <v>33926.747126436778</v>
      </c>
      <c r="N22" s="94" t="str">
        <f>F2</f>
        <v>USD</v>
      </c>
      <c r="O22" s="130"/>
      <c r="P22" s="111"/>
      <c r="Q22" s="112">
        <f>SUM(Q7:Q21)</f>
        <v>104638.86034482758</v>
      </c>
    </row>
    <row r="23" spans="1:25" ht="15.75" thickTop="1" x14ac:dyDescent="0.25">
      <c r="L23" s="89"/>
    </row>
    <row r="24" spans="1:25" ht="15.75" thickBot="1" x14ac:dyDescent="0.3">
      <c r="B24" s="21" t="s">
        <v>53</v>
      </c>
      <c r="I24" s="18"/>
      <c r="J24" s="69"/>
      <c r="M24" s="69"/>
      <c r="N24" s="69"/>
      <c r="S24" s="68"/>
      <c r="T24" s="68"/>
      <c r="U24" s="68"/>
      <c r="V24" s="68"/>
      <c r="W24" s="68"/>
      <c r="X24" s="68"/>
      <c r="Y24" s="68"/>
    </row>
    <row r="25" spans="1:25" ht="16.5" thickTop="1" thickBot="1" x14ac:dyDescent="0.3">
      <c r="B25" s="8"/>
      <c r="I25" s="148" t="s">
        <v>139</v>
      </c>
      <c r="J25" s="149"/>
      <c r="L25" s="84"/>
      <c r="M25" s="148" t="s">
        <v>140</v>
      </c>
      <c r="N25" s="149"/>
      <c r="P25"/>
      <c r="Q25"/>
      <c r="S25" s="68"/>
      <c r="T25" s="68"/>
      <c r="U25" s="68"/>
      <c r="V25" s="68"/>
      <c r="W25" s="68"/>
      <c r="X25" s="68"/>
      <c r="Y25" s="68"/>
    </row>
    <row r="26" spans="1:25" ht="31.5" thickTop="1" thickBot="1" x14ac:dyDescent="0.3">
      <c r="B26" s="39" t="s">
        <v>138</v>
      </c>
      <c r="C26" s="40"/>
      <c r="D26" s="40"/>
      <c r="E26" s="40"/>
      <c r="F26" s="70"/>
      <c r="G26" s="71"/>
      <c r="H26" s="72"/>
      <c r="I26" s="100" t="s">
        <v>55</v>
      </c>
      <c r="J26" s="101" t="s">
        <v>52</v>
      </c>
      <c r="K26" s="102"/>
      <c r="L26" s="103"/>
      <c r="M26" s="104" t="s">
        <v>55</v>
      </c>
      <c r="N26" s="105" t="s">
        <v>123</v>
      </c>
      <c r="O26" s="146"/>
      <c r="P26" s="68"/>
      <c r="Q26" s="68"/>
      <c r="S26"/>
      <c r="T26"/>
      <c r="U26"/>
      <c r="V26"/>
      <c r="W26"/>
      <c r="X26"/>
      <c r="Y26"/>
    </row>
    <row r="27" spans="1:25" ht="16.5" thickTop="1" thickBot="1" x14ac:dyDescent="0.3">
      <c r="B27" s="37">
        <v>1</v>
      </c>
      <c r="C27" s="38" t="s">
        <v>7</v>
      </c>
      <c r="D27" s="38"/>
      <c r="E27" s="56" t="s">
        <v>8</v>
      </c>
      <c r="F27" s="57">
        <v>100</v>
      </c>
      <c r="G27" s="58" t="s">
        <v>9</v>
      </c>
      <c r="H27" s="57">
        <v>5</v>
      </c>
      <c r="I27" s="30">
        <f>H27*F27</f>
        <v>500</v>
      </c>
      <c r="J27" s="31" t="s">
        <v>10</v>
      </c>
      <c r="K27"/>
      <c r="L27" s="96"/>
      <c r="M27" s="97">
        <f>IF($F$2="USD",IF(J27="","",IFERROR(I27/IF(AND(J27="GBP",INDEX(Table4[Country2],MATCH("British Pound",Table4[Country],0))="GBP"),INDEX(Table4[Exchange],MATCH("GBP",Table4[Country2],0)),IF(AND(J27="EUR",INDEX(Table4[Country2],MATCH("Euro",Table4[Country],0))="EUR"),INDEX(Table4[Exchange],MATCH("EUR",Table4[Country2],0)),IF(AND(J27="NGN",INDEX(Table4[Country2],MATCH("Nigerian Naira",Table4[Country],0))="NGN"),INDEX(Table4[Exchange],MATCH("NGN",Table4[Country2],0)),IF(J27="USD",1)))),"Amount is typed incorrectly")),IF($F$2="EUR",IF(J27="","",IFERROR(I27/IF(AND(J27="USD",INDEX(Table5[Country2],MATCH("United States Dollar",Table5[Country],0))="USD"),INDEX(Table5[Exchange],MATCH("USD",Table5[Country2],0)),IF(AND(J27="GBP",INDEX(Table5[Country2],MATCH("British Pound",Table5[Country],0))="GBP"),INDEX(Table5[Exchange],MATCH("GBP",Table5[Country2],0)),IF(AND(J27="NGN",INDEX(Table5[Country2],MATCH("Nigerian Naira",Table5[Country],0))="NGN"),INDEX(Table5[Exchange],MATCH("NGN",Table5[Country2],0)),IF(J27="EUR",1)))),"Amount is typed incorrectly")),IF($F$2="GBP",IF(J27="","",IFERROR(I27/IF(AND(J27="USD",INDEX(Table6[Country2],MATCH("United States Dollar",Table6[Country],0))="USD"),INDEX(Table6[Exchange],MATCH("USD",Table6[Country2],0)),IF(AND(J27="EUR",INDEX(Table6[Country2],MATCH("Euro",Table6[Country],0))="EUR"),INDEX(Table6[Exchange],MATCH("EUR",Table6[Country2],0)),IF(AND(J27="NGN",INDEX(Table6[Country2],MATCH("Nigerian Naira",Table6[Country],0))="NGN"),INDEX(Table6[Exchange],MATCH("NGN",Table6[Country2],0)),IF(J27="GBP",1)))),"Amount is typed incorrectly")),IF(J27="","",IFERROR(I27/IF(AND(J27="USD",INDEX(Table_1[Country2],MATCH("United States Dollar",Table_1[Country],0))="USD"),INDEX(Table_1[Exchange],MATCH("USD",Table_1[Country2],0)),IF(AND(J27="GBP",INDEX(Table_1[Country2],MATCH("British Pound",Table_1[Country],0))="GBP"),INDEX(Table_1[Exchange],MATCH("GBP",Table_1[Country2],0)),IF(AND(J27="EUR",INDEX(Table_1[Country2],MATCH("Euro",Table_1[Country],0))="EUR"),INDEX(Table_1[Exchange],MATCH("EUR",Table_1[Country2],0)),IF(J27="NGN",1)))),"Amount is typed incorrectly")))))</f>
        <v>500</v>
      </c>
      <c r="N27" s="32" t="str">
        <f>IF(J27="","",$F$2)</f>
        <v>USD</v>
      </c>
      <c r="O27" s="146"/>
      <c r="P27"/>
      <c r="Q27"/>
      <c r="S27"/>
      <c r="T27"/>
      <c r="U27"/>
      <c r="V27"/>
      <c r="W27"/>
      <c r="X27"/>
      <c r="Y27"/>
    </row>
    <row r="28" spans="1:25" ht="15.75" thickTop="1" x14ac:dyDescent="0.25">
      <c r="B28" s="22">
        <v>2</v>
      </c>
      <c r="C28" s="20" t="s">
        <v>43</v>
      </c>
      <c r="D28" s="20"/>
      <c r="E28" s="20"/>
      <c r="F28" s="38"/>
      <c r="G28" s="73"/>
      <c r="H28" s="56"/>
      <c r="I28" s="15">
        <v>150</v>
      </c>
      <c r="J28" s="23" t="s">
        <v>10</v>
      </c>
      <c r="K28"/>
      <c r="L28"/>
      <c r="M28" s="97">
        <f>IF($F$2="USD",IF(J28="","",IFERROR(I28/IF(AND(J28="GBP",INDEX(Table4[Country2],MATCH("British Pound",Table4[Country],0))="GBP"),INDEX(Table4[Exchange],MATCH("GBP",Table4[Country2],0)),IF(AND(J28="EUR",INDEX(Table4[Country2],MATCH("Euro",Table4[Country],0))="EUR"),INDEX(Table4[Exchange],MATCH("EUR",Table4[Country2],0)),IF(AND(J28="NGN",INDEX(Table4[Country2],MATCH("Nigerian Naira",Table4[Country],0))="NGN"),INDEX(Table4[Exchange],MATCH("NGN",Table4[Country2],0)),IF(J28="USD",1)))),"Amount is typed incorrectly")),IF($F$2="EUR",IF(J28="","",IFERROR(I28/IF(AND(J28="USD",INDEX(Table5[Country2],MATCH("United States Dollar",Table5[Country],0))="USD"),INDEX(Table5[Exchange],MATCH("USD",Table5[Country2],0)),IF(AND(J28="GBP",INDEX(Table5[Country2],MATCH("British Pound",Table5[Country],0))="GBP"),INDEX(Table5[Exchange],MATCH("GBP",Table5[Country2],0)),IF(AND(J28="NGN",INDEX(Table5[Country2],MATCH("Nigerian Naira",Table5[Country],0))="NGN"),INDEX(Table5[Exchange],MATCH("NGN",Table5[Country2],0)),IF(J28="EUR",1)))),"Amount is typed incorrectly")),IF($F$2="GBP",IF(J28="","",IFERROR(I28/IF(AND(J28="USD",INDEX(Table6[Country2],MATCH("United States Dollar",Table6[Country],0))="USD"),INDEX(Table6[Exchange],MATCH("USD",Table6[Country2],0)),IF(AND(J28="EUR",INDEX(Table6[Country2],MATCH("Euro",Table6[Country],0))="EUR"),INDEX(Table6[Exchange],MATCH("EUR",Table6[Country2],0)),IF(AND(J28="NGN",INDEX(Table6[Country2],MATCH("Nigerian Naira",Table6[Country],0))="NGN"),INDEX(Table6[Exchange],MATCH("NGN",Table6[Country2],0)),IF(J28="GBP",1)))),"Amount is typed incorrectly")),IF(J28="","",IFERROR(I28/IF(AND(J28="USD",INDEX(Table_1[Country2],MATCH("United States Dollar",Table_1[Country],0))="USD"),INDEX(Table_1[Exchange],MATCH("USD",Table_1[Country2],0)),IF(AND(J28="GBP",INDEX(Table_1[Country2],MATCH("British Pound",Table_1[Country],0))="GBP"),INDEX(Table_1[Exchange],MATCH("GBP",Table_1[Country2],0)),IF(AND(J28="EUR",INDEX(Table_1[Country2],MATCH("Euro",Table_1[Country],0))="EUR"),INDEX(Table_1[Exchange],MATCH("EUR",Table_1[Country2],0)),IF(J28="NGN",1)))),"Amount is typed incorrectly")))))</f>
        <v>150</v>
      </c>
      <c r="N28" s="32" t="str">
        <f t="shared" ref="N28:N38" si="5">IF(J28="","",$F$2)</f>
        <v>USD</v>
      </c>
      <c r="O28" s="146"/>
      <c r="P28"/>
      <c r="Q28" s="123"/>
      <c r="S28"/>
      <c r="T28"/>
      <c r="U28"/>
      <c r="V28"/>
      <c r="W28"/>
      <c r="X28"/>
      <c r="Y28"/>
    </row>
    <row r="29" spans="1:25" x14ac:dyDescent="0.25">
      <c r="B29" s="22">
        <v>3</v>
      </c>
      <c r="C29" s="20" t="s">
        <v>44</v>
      </c>
      <c r="D29" s="20"/>
      <c r="E29" s="20"/>
      <c r="F29" s="20"/>
      <c r="G29" s="73"/>
      <c r="H29" s="74"/>
      <c r="I29" s="15">
        <v>10000</v>
      </c>
      <c r="J29" s="23" t="s">
        <v>10</v>
      </c>
      <c r="K29"/>
      <c r="L29"/>
      <c r="M29" s="97">
        <f>IF($F$2="USD",IF(J29="","",IFERROR(I29/IF(AND(J29="GBP",INDEX(Table4[Country2],MATCH("British Pound",Table4[Country],0))="GBP"),INDEX(Table4[Exchange],MATCH("GBP",Table4[Country2],0)),IF(AND(J29="EUR",INDEX(Table4[Country2],MATCH("Euro",Table4[Country],0))="EUR"),INDEX(Table4[Exchange],MATCH("EUR",Table4[Country2],0)),IF(AND(J29="NGN",INDEX(Table4[Country2],MATCH("Nigerian Naira",Table4[Country],0))="NGN"),INDEX(Table4[Exchange],MATCH("NGN",Table4[Country2],0)),IF(J29="USD",1)))),"Amount is typed incorrectly")),IF($F$2="EUR",IF(J29="","",IFERROR(I29/IF(AND(J29="USD",INDEX(Table5[Country2],MATCH("United States Dollar",Table5[Country],0))="USD"),INDEX(Table5[Exchange],MATCH("USD",Table5[Country2],0)),IF(AND(J29="GBP",INDEX(Table5[Country2],MATCH("British Pound",Table5[Country],0))="GBP"),INDEX(Table5[Exchange],MATCH("GBP",Table5[Country2],0)),IF(AND(J29="NGN",INDEX(Table5[Country2],MATCH("Nigerian Naira",Table5[Country],0))="NGN"),INDEX(Table5[Exchange],MATCH("NGN",Table5[Country2],0)),IF(J29="EUR",1)))),"Amount is typed incorrectly")),IF($F$2="GBP",IF(J29="","",IFERROR(I29/IF(AND(J29="USD",INDEX(Table6[Country2],MATCH("United States Dollar",Table6[Country],0))="USD"),INDEX(Table6[Exchange],MATCH("USD",Table6[Country2],0)),IF(AND(J29="EUR",INDEX(Table6[Country2],MATCH("Euro",Table6[Country],0))="EUR"),INDEX(Table6[Exchange],MATCH("EUR",Table6[Country2],0)),IF(AND(J29="NGN",INDEX(Table6[Country2],MATCH("Nigerian Naira",Table6[Country],0))="NGN"),INDEX(Table6[Exchange],MATCH("NGN",Table6[Country2],0)),IF(J29="GBP",1)))),"Amount is typed incorrectly")),IF(J29="","",IFERROR(I29/IF(AND(J29="USD",INDEX(Table_1[Country2],MATCH("United States Dollar",Table_1[Country],0))="USD"),INDEX(Table_1[Exchange],MATCH("USD",Table_1[Country2],0)),IF(AND(J29="GBP",INDEX(Table_1[Country2],MATCH("British Pound",Table_1[Country],0))="GBP"),INDEX(Table_1[Exchange],MATCH("GBP",Table_1[Country2],0)),IF(AND(J29="EUR",INDEX(Table_1[Country2],MATCH("Euro",Table_1[Country],0))="EUR"),INDEX(Table_1[Exchange],MATCH("EUR",Table_1[Country2],0)),IF(J29="NGN",1)))),"Amount is typed incorrectly")))))</f>
        <v>10000</v>
      </c>
      <c r="N29" s="32" t="str">
        <f t="shared" si="5"/>
        <v>USD</v>
      </c>
      <c r="O29" s="146"/>
      <c r="P29"/>
      <c r="Q29"/>
      <c r="S29"/>
      <c r="T29"/>
      <c r="U29"/>
      <c r="V29"/>
      <c r="W29"/>
      <c r="X29"/>
      <c r="Y29"/>
    </row>
    <row r="30" spans="1:25" x14ac:dyDescent="0.25">
      <c r="B30" s="22">
        <v>4</v>
      </c>
      <c r="C30" s="20" t="s">
        <v>49</v>
      </c>
      <c r="D30" s="20"/>
      <c r="E30" s="20"/>
      <c r="F30" s="20"/>
      <c r="G30" s="73"/>
      <c r="H30" s="74"/>
      <c r="I30" s="15">
        <v>50000</v>
      </c>
      <c r="J30" s="23" t="s">
        <v>31</v>
      </c>
      <c r="K30"/>
      <c r="L30"/>
      <c r="M30" s="97">
        <f>IF($F$2="USD",IF(J30="","",IFERROR(I30/IF(AND(J30="GBP",INDEX(Table4[Country2],MATCH("British Pound",Table4[Country],0))="GBP"),INDEX(Table4[Exchange],MATCH("GBP",Table4[Country2],0)),IF(AND(J30="EUR",INDEX(Table4[Country2],MATCH("Euro",Table4[Country],0))="EUR"),INDEX(Table4[Exchange],MATCH("EUR",Table4[Country2],0)),IF(AND(J30="NGN",INDEX(Table4[Country2],MATCH("Nigerian Naira",Table4[Country],0))="NGN"),INDEX(Table4[Exchange],MATCH("NGN",Table4[Country2],0)),IF(J30="USD",1)))),"Amount is typed incorrectly")),IF($F$2="EUR",IF(J30="","",IFERROR(I30/IF(AND(J30="USD",INDEX(Table5[Country2],MATCH("United States Dollar",Table5[Country],0))="USD"),INDEX(Table5[Exchange],MATCH("USD",Table5[Country2],0)),IF(AND(J30="GBP",INDEX(Table5[Country2],MATCH("British Pound",Table5[Country],0))="GBP"),INDEX(Table5[Exchange],MATCH("GBP",Table5[Country2],0)),IF(AND(J30="NGN",INDEX(Table5[Country2],MATCH("Nigerian Naira",Table5[Country],0))="NGN"),INDEX(Table5[Exchange],MATCH("NGN",Table5[Country2],0)),IF(J30="EUR",1)))),"Amount is typed incorrectly")),IF($F$2="GBP",IF(J30="","",IFERROR(I30/IF(AND(J30="USD",INDEX(Table6[Country2],MATCH("United States Dollar",Table6[Country],0))="USD"),INDEX(Table6[Exchange],MATCH("USD",Table6[Country2],0)),IF(AND(J30="EUR",INDEX(Table6[Country2],MATCH("Euro",Table6[Country],0))="EUR"),INDEX(Table6[Exchange],MATCH("EUR",Table6[Country2],0)),IF(AND(J30="NGN",INDEX(Table6[Country2],MATCH("Nigerian Naira",Table6[Country],0))="NGN"),INDEX(Table6[Exchange],MATCH("NGN",Table6[Country2],0)),IF(J30="GBP",1)))),"Amount is typed incorrectly")),IF(J30="","",IFERROR(I30/IF(AND(J30="USD",INDEX(Table_1[Country2],MATCH("United States Dollar",Table_1[Country],0))="USD"),INDEX(Table_1[Exchange],MATCH("USD",Table_1[Country2],0)),IF(AND(J30="GBP",INDEX(Table_1[Country2],MATCH("British Pound",Table_1[Country],0))="GBP"),INDEX(Table_1[Exchange],MATCH("GBP",Table_1[Country2],0)),IF(AND(J30="EUR",INDEX(Table_1[Country2],MATCH("Euro",Table_1[Country],0))="EUR"),INDEX(Table_1[Exchange],MATCH("EUR",Table_1[Country2],0)),IF(J30="NGN",1)))),"Amount is typed incorrectly")))))</f>
        <v>54310.344827586203</v>
      </c>
      <c r="N30" s="32" t="str">
        <f t="shared" si="5"/>
        <v>USD</v>
      </c>
      <c r="O30" s="146"/>
      <c r="Q30"/>
      <c r="R30"/>
      <c r="S30"/>
      <c r="T30"/>
      <c r="U30"/>
      <c r="V30"/>
      <c r="W30"/>
      <c r="X30"/>
    </row>
    <row r="31" spans="1:25" x14ac:dyDescent="0.25">
      <c r="B31" s="22">
        <v>5</v>
      </c>
      <c r="C31" s="20" t="s">
        <v>50</v>
      </c>
      <c r="D31" s="20"/>
      <c r="E31" s="20"/>
      <c r="F31" s="20"/>
      <c r="G31" s="73"/>
      <c r="H31" s="74"/>
      <c r="I31" s="15">
        <v>500</v>
      </c>
      <c r="J31" s="23" t="s">
        <v>10</v>
      </c>
      <c r="K31"/>
      <c r="L31"/>
      <c r="M31" s="97">
        <f>IF($F$2="USD",IF(J31="","",IFERROR(I31/IF(AND(J31="GBP",INDEX(Table4[Country2],MATCH("British Pound",Table4[Country],0))="GBP"),INDEX(Table4[Exchange],MATCH("GBP",Table4[Country2],0)),IF(AND(J31="EUR",INDEX(Table4[Country2],MATCH("Euro",Table4[Country],0))="EUR"),INDEX(Table4[Exchange],MATCH("EUR",Table4[Country2],0)),IF(AND(J31="NGN",INDEX(Table4[Country2],MATCH("Nigerian Naira",Table4[Country],0))="NGN"),INDEX(Table4[Exchange],MATCH("NGN",Table4[Country2],0)),IF(J31="USD",1)))),"Amount is typed incorrectly")),IF($F$2="EUR",IF(J31="","",IFERROR(I31/IF(AND(J31="USD",INDEX(Table5[Country2],MATCH("United States Dollar",Table5[Country],0))="USD"),INDEX(Table5[Exchange],MATCH("USD",Table5[Country2],0)),IF(AND(J31="GBP",INDEX(Table5[Country2],MATCH("British Pound",Table5[Country],0))="GBP"),INDEX(Table5[Exchange],MATCH("GBP",Table5[Country2],0)),IF(AND(J31="NGN",INDEX(Table5[Country2],MATCH("Nigerian Naira",Table5[Country],0))="NGN"),INDEX(Table5[Exchange],MATCH("NGN",Table5[Country2],0)),IF(J31="EUR",1)))),"Amount is typed incorrectly")),IF($F$2="GBP",IF(J31="","",IFERROR(I31/IF(AND(J31="USD",INDEX(Table6[Country2],MATCH("United States Dollar",Table6[Country],0))="USD"),INDEX(Table6[Exchange],MATCH("USD",Table6[Country2],0)),IF(AND(J31="EUR",INDEX(Table6[Country2],MATCH("Euro",Table6[Country],0))="EUR"),INDEX(Table6[Exchange],MATCH("EUR",Table6[Country2],0)),IF(AND(J31="NGN",INDEX(Table6[Country2],MATCH("Nigerian Naira",Table6[Country],0))="NGN"),INDEX(Table6[Exchange],MATCH("NGN",Table6[Country2],0)),IF(J31="GBP",1)))),"Amount is typed incorrectly")),IF(J31="","",IFERROR(I31/IF(AND(J31="USD",INDEX(Table_1[Country2],MATCH("United States Dollar",Table_1[Country],0))="USD"),INDEX(Table_1[Exchange],MATCH("USD",Table_1[Country2],0)),IF(AND(J31="GBP",INDEX(Table_1[Country2],MATCH("British Pound",Table_1[Country],0))="GBP"),INDEX(Table_1[Exchange],MATCH("GBP",Table_1[Country2],0)),IF(AND(J31="EUR",INDEX(Table_1[Country2],MATCH("Euro",Table_1[Country],0))="EUR"),INDEX(Table_1[Exchange],MATCH("EUR",Table_1[Country2],0)),IF(J31="NGN",1)))),"Amount is typed incorrectly")))))</f>
        <v>500</v>
      </c>
      <c r="N31" s="32" t="str">
        <f t="shared" si="5"/>
        <v>USD</v>
      </c>
      <c r="O31" s="146"/>
      <c r="P31" s="124"/>
      <c r="Q31"/>
      <c r="R31"/>
      <c r="S31"/>
      <c r="T31"/>
      <c r="U31"/>
      <c r="V31"/>
      <c r="W31"/>
      <c r="X31"/>
    </row>
    <row r="32" spans="1:25" x14ac:dyDescent="0.25">
      <c r="B32" s="22">
        <v>6</v>
      </c>
      <c r="C32" s="20" t="s">
        <v>45</v>
      </c>
      <c r="D32" s="20"/>
      <c r="E32" s="20"/>
      <c r="F32" s="20"/>
      <c r="G32" s="73"/>
      <c r="H32" s="74"/>
      <c r="I32" s="15">
        <v>200</v>
      </c>
      <c r="J32" s="23" t="s">
        <v>10</v>
      </c>
      <c r="K32"/>
      <c r="L32"/>
      <c r="M32" s="97">
        <f>IF($F$2="USD",IF(J32="","",IFERROR(I32/IF(AND(J32="GBP",INDEX(Table4[Country2],MATCH("British Pound",Table4[Country],0))="GBP"),INDEX(Table4[Exchange],MATCH("GBP",Table4[Country2],0)),IF(AND(J32="EUR",INDEX(Table4[Country2],MATCH("Euro",Table4[Country],0))="EUR"),INDEX(Table4[Exchange],MATCH("EUR",Table4[Country2],0)),IF(AND(J32="NGN",INDEX(Table4[Country2],MATCH("Nigerian Naira",Table4[Country],0))="NGN"),INDEX(Table4[Exchange],MATCH("NGN",Table4[Country2],0)),IF(J32="USD",1)))),"Amount is typed incorrectly")),IF($F$2="EUR",IF(J32="","",IFERROR(I32/IF(AND(J32="USD",INDEX(Table5[Country2],MATCH("United States Dollar",Table5[Country],0))="USD"),INDEX(Table5[Exchange],MATCH("USD",Table5[Country2],0)),IF(AND(J32="GBP",INDEX(Table5[Country2],MATCH("British Pound",Table5[Country],0))="GBP"),INDEX(Table5[Exchange],MATCH("GBP",Table5[Country2],0)),IF(AND(J32="NGN",INDEX(Table5[Country2],MATCH("Nigerian Naira",Table5[Country],0))="NGN"),INDEX(Table5[Exchange],MATCH("NGN",Table5[Country2],0)),IF(J32="EUR",1)))),"Amount is typed incorrectly")),IF($F$2="GBP",IF(J32="","",IFERROR(I32/IF(AND(J32="USD",INDEX(Table6[Country2],MATCH("United States Dollar",Table6[Country],0))="USD"),INDEX(Table6[Exchange],MATCH("USD",Table6[Country2],0)),IF(AND(J32="EUR",INDEX(Table6[Country2],MATCH("Euro",Table6[Country],0))="EUR"),INDEX(Table6[Exchange],MATCH("EUR",Table6[Country2],0)),IF(AND(J32="NGN",INDEX(Table6[Country2],MATCH("Nigerian Naira",Table6[Country],0))="NGN"),INDEX(Table6[Exchange],MATCH("NGN",Table6[Country2],0)),IF(J32="GBP",1)))),"Amount is typed incorrectly")),IF(J32="","",IFERROR(I32/IF(AND(J32="USD",INDEX(Table_1[Country2],MATCH("United States Dollar",Table_1[Country],0))="USD"),INDEX(Table_1[Exchange],MATCH("USD",Table_1[Country2],0)),IF(AND(J32="GBP",INDEX(Table_1[Country2],MATCH("British Pound",Table_1[Country],0))="GBP"),INDEX(Table_1[Exchange],MATCH("GBP",Table_1[Country2],0)),IF(AND(J32="EUR",INDEX(Table_1[Country2],MATCH("Euro",Table_1[Country],0))="EUR"),INDEX(Table_1[Exchange],MATCH("EUR",Table_1[Country2],0)),IF(J32="NGN",1)))),"Amount is typed incorrectly")))))</f>
        <v>200</v>
      </c>
      <c r="N32" s="32" t="str">
        <f t="shared" si="5"/>
        <v>USD</v>
      </c>
      <c r="O32" s="146"/>
      <c r="P32" s="124"/>
      <c r="Q32"/>
      <c r="R32"/>
      <c r="S32"/>
      <c r="T32"/>
      <c r="U32"/>
      <c r="V32"/>
      <c r="W32"/>
      <c r="X32"/>
    </row>
    <row r="33" spans="1:24" x14ac:dyDescent="0.25">
      <c r="B33" s="22">
        <v>7</v>
      </c>
      <c r="C33" s="20" t="s">
        <v>54</v>
      </c>
      <c r="D33" s="20"/>
      <c r="E33" s="20"/>
      <c r="F33" s="20"/>
      <c r="G33" s="73"/>
      <c r="H33" s="74"/>
      <c r="I33" s="15"/>
      <c r="J33" s="23"/>
      <c r="K33"/>
      <c r="L33"/>
      <c r="M33" s="97" t="str">
        <f>IF($F$2="USD",IF(J33="","",IFERROR(I33/IF(AND(J33="GBP",INDEX(Table4[Country2],MATCH("British Pound",Table4[Country],0))="GBP"),INDEX(Table4[Exchange],MATCH("GBP",Table4[Country2],0)),IF(AND(J33="EUR",INDEX(Table4[Country2],MATCH("Euro",Table4[Country],0))="EUR"),INDEX(Table4[Exchange],MATCH("EUR",Table4[Country2],0)),IF(AND(J33="NGN",INDEX(Table4[Country2],MATCH("Nigerian Naira",Table4[Country],0))="NGN"),INDEX(Table4[Exchange],MATCH("NGN",Table4[Country2],0)),IF(J33="USD",1)))),"Amount is typed incorrectly")),IF($F$2="EUR",IF(J33="","",IFERROR(I33/IF(AND(J33="USD",INDEX(Table5[Country2],MATCH("United States Dollar",Table5[Country],0))="USD"),INDEX(Table5[Exchange],MATCH("USD",Table5[Country2],0)),IF(AND(J33="GBP",INDEX(Table5[Country2],MATCH("British Pound",Table5[Country],0))="GBP"),INDEX(Table5[Exchange],MATCH("GBP",Table5[Country2],0)),IF(AND(J33="NGN",INDEX(Table5[Country2],MATCH("Nigerian Naira",Table5[Country],0))="NGN"),INDEX(Table5[Exchange],MATCH("NGN",Table5[Country2],0)),IF(J33="EUR",1)))),"Amount is typed incorrectly")),IF($F$2="GBP",IF(J33="","",IFERROR(I33/IF(AND(J33="USD",INDEX(Table6[Country2],MATCH("United States Dollar",Table6[Country],0))="USD"),INDEX(Table6[Exchange],MATCH("USD",Table6[Country2],0)),IF(AND(J33="EUR",INDEX(Table6[Country2],MATCH("Euro",Table6[Country],0))="EUR"),INDEX(Table6[Exchange],MATCH("EUR",Table6[Country2],0)),IF(AND(J33="NGN",INDEX(Table6[Country2],MATCH("Nigerian Naira",Table6[Country],0))="NGN"),INDEX(Table6[Exchange],MATCH("NGN",Table6[Country2],0)),IF(J33="GBP",1)))),"Amount is typed incorrectly")),IF(J33="","",IFERROR(I33/IF(AND(J33="USD",INDEX(Table_1[Country2],MATCH("United States Dollar",Table_1[Country],0))="USD"),INDEX(Table_1[Exchange],MATCH("USD",Table_1[Country2],0)),IF(AND(J33="GBP",INDEX(Table_1[Country2],MATCH("British Pound",Table_1[Country],0))="GBP"),INDEX(Table_1[Exchange],MATCH("GBP",Table_1[Country2],0)),IF(AND(J33="EUR",INDEX(Table_1[Country2],MATCH("Euro",Table_1[Country],0))="EUR"),INDEX(Table_1[Exchange],MATCH("EUR",Table_1[Country2],0)),IF(J33="NGN",1)))),"Amount is typed incorrectly")))))</f>
        <v/>
      </c>
      <c r="N33" s="32" t="str">
        <f t="shared" si="5"/>
        <v/>
      </c>
      <c r="O33" s="146"/>
      <c r="P33" s="124"/>
      <c r="Q33"/>
      <c r="R33"/>
      <c r="S33"/>
      <c r="T33"/>
      <c r="U33"/>
      <c r="V33"/>
      <c r="W33"/>
      <c r="X33"/>
    </row>
    <row r="34" spans="1:24" x14ac:dyDescent="0.25">
      <c r="B34" s="22">
        <v>8</v>
      </c>
      <c r="C34" s="20" t="s">
        <v>51</v>
      </c>
      <c r="D34" s="20"/>
      <c r="E34" s="20"/>
      <c r="F34" s="20"/>
      <c r="G34" s="73"/>
      <c r="H34" s="74"/>
      <c r="I34" s="15"/>
      <c r="J34" s="23"/>
      <c r="K34"/>
      <c r="L34"/>
      <c r="M34" s="97" t="str">
        <f>IF($F$2="USD",IF(J34="","",IFERROR(I34/IF(AND(J34="GBP",INDEX(Table4[Country2],MATCH("British Pound",Table4[Country],0))="GBP"),INDEX(Table4[Exchange],MATCH("GBP",Table4[Country2],0)),IF(AND(J34="EUR",INDEX(Table4[Country2],MATCH("Euro",Table4[Country],0))="EUR"),INDEX(Table4[Exchange],MATCH("EUR",Table4[Country2],0)),IF(AND(J34="NGN",INDEX(Table4[Country2],MATCH("Nigerian Naira",Table4[Country],0))="NGN"),INDEX(Table4[Exchange],MATCH("NGN",Table4[Country2],0)),IF(J34="USD",1)))),"Amount is typed incorrectly")),IF($F$2="EUR",IF(J34="","",IFERROR(I34/IF(AND(J34="USD",INDEX(Table5[Country2],MATCH("United States Dollar",Table5[Country],0))="USD"),INDEX(Table5[Exchange],MATCH("USD",Table5[Country2],0)),IF(AND(J34="GBP",INDEX(Table5[Country2],MATCH("British Pound",Table5[Country],0))="GBP"),INDEX(Table5[Exchange],MATCH("GBP",Table5[Country2],0)),IF(AND(J34="NGN",INDEX(Table5[Country2],MATCH("Nigerian Naira",Table5[Country],0))="NGN"),INDEX(Table5[Exchange],MATCH("NGN",Table5[Country2],0)),IF(J34="EUR",1)))),"Amount is typed incorrectly")),IF($F$2="GBP",IF(J34="","",IFERROR(I34/IF(AND(J34="USD",INDEX(Table6[Country2],MATCH("United States Dollar",Table6[Country],0))="USD"),INDEX(Table6[Exchange],MATCH("USD",Table6[Country2],0)),IF(AND(J34="EUR",INDEX(Table6[Country2],MATCH("Euro",Table6[Country],0))="EUR"),INDEX(Table6[Exchange],MATCH("EUR",Table6[Country2],0)),IF(AND(J34="NGN",INDEX(Table6[Country2],MATCH("Nigerian Naira",Table6[Country],0))="NGN"),INDEX(Table6[Exchange],MATCH("NGN",Table6[Country2],0)),IF(J34="GBP",1)))),"Amount is typed incorrectly")),IF(J34="","",IFERROR(I34/IF(AND(J34="USD",INDEX(Table_1[Country2],MATCH("United States Dollar",Table_1[Country],0))="USD"),INDEX(Table_1[Exchange],MATCH("USD",Table_1[Country2],0)),IF(AND(J34="GBP",INDEX(Table_1[Country2],MATCH("British Pound",Table_1[Country],0))="GBP"),INDEX(Table_1[Exchange],MATCH("GBP",Table_1[Country2],0)),IF(AND(J34="EUR",INDEX(Table_1[Country2],MATCH("Euro",Table_1[Country],0))="EUR"),INDEX(Table_1[Exchange],MATCH("EUR",Table_1[Country2],0)),IF(J34="NGN",1)))),"Amount is typed incorrectly")))))</f>
        <v/>
      </c>
      <c r="N34" s="32" t="str">
        <f t="shared" si="5"/>
        <v/>
      </c>
      <c r="O34" s="146"/>
      <c r="Q34"/>
      <c r="R34"/>
      <c r="S34"/>
      <c r="T34"/>
      <c r="U34"/>
      <c r="V34"/>
      <c r="W34"/>
      <c r="X34"/>
    </row>
    <row r="35" spans="1:24" x14ac:dyDescent="0.25">
      <c r="B35" s="22">
        <v>9</v>
      </c>
      <c r="C35" s="20" t="s">
        <v>11</v>
      </c>
      <c r="D35" s="20"/>
      <c r="E35" s="20"/>
      <c r="F35" s="20"/>
      <c r="G35" s="73"/>
      <c r="H35" s="74"/>
      <c r="I35" s="15"/>
      <c r="J35" s="23"/>
      <c r="K35"/>
      <c r="L35"/>
      <c r="M35" s="97" t="str">
        <f>IF($F$2="USD",IF(J35="","",IFERROR(I35/IF(AND(J35="GBP",INDEX(Table4[Country2],MATCH("British Pound",Table4[Country],0))="GBP"),INDEX(Table4[Exchange],MATCH("GBP",Table4[Country2],0)),IF(AND(J35="EUR",INDEX(Table4[Country2],MATCH("Euro",Table4[Country],0))="EUR"),INDEX(Table4[Exchange],MATCH("EUR",Table4[Country2],0)),IF(AND(J35="NGN",INDEX(Table4[Country2],MATCH("Nigerian Naira",Table4[Country],0))="NGN"),INDEX(Table4[Exchange],MATCH("NGN",Table4[Country2],0)),IF(J35="USD",1)))),"Amount is typed incorrectly")),IF($F$2="EUR",IF(J35="","",IFERROR(I35/IF(AND(J35="USD",INDEX(Table5[Country2],MATCH("United States Dollar",Table5[Country],0))="USD"),INDEX(Table5[Exchange],MATCH("USD",Table5[Country2],0)),IF(AND(J35="GBP",INDEX(Table5[Country2],MATCH("British Pound",Table5[Country],0))="GBP"),INDEX(Table5[Exchange],MATCH("GBP",Table5[Country2],0)),IF(AND(J35="NGN",INDEX(Table5[Country2],MATCH("Nigerian Naira",Table5[Country],0))="NGN"),INDEX(Table5[Exchange],MATCH("NGN",Table5[Country2],0)),IF(J35="EUR",1)))),"Amount is typed incorrectly")),IF($F$2="GBP",IF(J35="","",IFERROR(I35/IF(AND(J35="USD",INDEX(Table6[Country2],MATCH("United States Dollar",Table6[Country],0))="USD"),INDEX(Table6[Exchange],MATCH("USD",Table6[Country2],0)),IF(AND(J35="EUR",INDEX(Table6[Country2],MATCH("Euro",Table6[Country],0))="EUR"),INDEX(Table6[Exchange],MATCH("EUR",Table6[Country2],0)),IF(AND(J35="NGN",INDEX(Table6[Country2],MATCH("Nigerian Naira",Table6[Country],0))="NGN"),INDEX(Table6[Exchange],MATCH("NGN",Table6[Country2],0)),IF(J35="GBP",1)))),"Amount is typed incorrectly")),IF(J35="","",IFERROR(I35/IF(AND(J35="USD",INDEX(Table_1[Country2],MATCH("United States Dollar",Table_1[Country],0))="USD"),INDEX(Table_1[Exchange],MATCH("USD",Table_1[Country2],0)),IF(AND(J35="GBP",INDEX(Table_1[Country2],MATCH("British Pound",Table_1[Country],0))="GBP"),INDEX(Table_1[Exchange],MATCH("GBP",Table_1[Country2],0)),IF(AND(J35="EUR",INDEX(Table_1[Country2],MATCH("Euro",Table_1[Country],0))="EUR"),INDEX(Table_1[Exchange],MATCH("EUR",Table_1[Country2],0)),IF(J35="NGN",1)))),"Amount is typed incorrectly")))))</f>
        <v/>
      </c>
      <c r="N35" s="32" t="str">
        <f t="shared" si="5"/>
        <v/>
      </c>
      <c r="O35" s="146"/>
      <c r="Q35"/>
      <c r="R35"/>
      <c r="S35"/>
      <c r="T35"/>
      <c r="U35"/>
      <c r="V35"/>
      <c r="W35"/>
      <c r="X35"/>
    </row>
    <row r="36" spans="1:24" x14ac:dyDescent="0.25">
      <c r="B36" s="22">
        <v>10</v>
      </c>
      <c r="C36" s="20" t="s">
        <v>47</v>
      </c>
      <c r="D36" s="20"/>
      <c r="E36" s="20"/>
      <c r="F36" s="20"/>
      <c r="G36" s="73"/>
      <c r="H36" s="74"/>
      <c r="I36" s="15"/>
      <c r="J36" s="23"/>
      <c r="K36"/>
      <c r="L36"/>
      <c r="M36" s="97" t="str">
        <f>IF($F$2="USD",IF(J36="","",IFERROR(I36/IF(AND(J36="GBP",INDEX(Table4[Country2],MATCH("British Pound",Table4[Country],0))="GBP"),INDEX(Table4[Exchange],MATCH("GBP",Table4[Country2],0)),IF(AND(J36="EUR",INDEX(Table4[Country2],MATCH("Euro",Table4[Country],0))="EUR"),INDEX(Table4[Exchange],MATCH("EUR",Table4[Country2],0)),IF(AND(J36="NGN",INDEX(Table4[Country2],MATCH("Nigerian Naira",Table4[Country],0))="NGN"),INDEX(Table4[Exchange],MATCH("NGN",Table4[Country2],0)),IF(J36="USD",1)))),"Amount is typed incorrectly")),IF($F$2="EUR",IF(J36="","",IFERROR(I36/IF(AND(J36="USD",INDEX(Table5[Country2],MATCH("United States Dollar",Table5[Country],0))="USD"),INDEX(Table5[Exchange],MATCH("USD",Table5[Country2],0)),IF(AND(J36="GBP",INDEX(Table5[Country2],MATCH("British Pound",Table5[Country],0))="GBP"),INDEX(Table5[Exchange],MATCH("GBP",Table5[Country2],0)),IF(AND(J36="NGN",INDEX(Table5[Country2],MATCH("Nigerian Naira",Table5[Country],0))="NGN"),INDEX(Table5[Exchange],MATCH("NGN",Table5[Country2],0)),IF(J36="EUR",1)))),"Amount is typed incorrectly")),IF($F$2="GBP",IF(J36="","",IFERROR(I36/IF(AND(J36="USD",INDEX(Table6[Country2],MATCH("United States Dollar",Table6[Country],0))="USD"),INDEX(Table6[Exchange],MATCH("USD",Table6[Country2],0)),IF(AND(J36="EUR",INDEX(Table6[Country2],MATCH("Euro",Table6[Country],0))="EUR"),INDEX(Table6[Exchange],MATCH("EUR",Table6[Country2],0)),IF(AND(J36="NGN",INDEX(Table6[Country2],MATCH("Nigerian Naira",Table6[Country],0))="NGN"),INDEX(Table6[Exchange],MATCH("NGN",Table6[Country2],0)),IF(J36="GBP",1)))),"Amount is typed incorrectly")),IF(J36="","",IFERROR(I36/IF(AND(J36="USD",INDEX(Table_1[Country2],MATCH("United States Dollar",Table_1[Country],0))="USD"),INDEX(Table_1[Exchange],MATCH("USD",Table_1[Country2],0)),IF(AND(J36="GBP",INDEX(Table_1[Country2],MATCH("British Pound",Table_1[Country],0))="GBP"),INDEX(Table_1[Exchange],MATCH("GBP",Table_1[Country2],0)),IF(AND(J36="EUR",INDEX(Table_1[Country2],MATCH("Euro",Table_1[Country],0))="EUR"),INDEX(Table_1[Exchange],MATCH("EUR",Table_1[Country2],0)),IF(J36="NGN",1)))),"Amount is typed incorrectly")))))</f>
        <v/>
      </c>
      <c r="N36" s="32" t="str">
        <f t="shared" si="5"/>
        <v/>
      </c>
      <c r="O36" s="146"/>
      <c r="P36" s="124"/>
      <c r="Q36"/>
      <c r="R36"/>
      <c r="S36"/>
      <c r="T36"/>
      <c r="U36"/>
      <c r="V36"/>
      <c r="W36"/>
      <c r="X36"/>
    </row>
    <row r="37" spans="1:24" x14ac:dyDescent="0.25">
      <c r="B37" s="22">
        <v>11</v>
      </c>
      <c r="C37" s="20" t="s">
        <v>46</v>
      </c>
      <c r="D37" s="20"/>
      <c r="E37" s="20"/>
      <c r="F37" s="20"/>
      <c r="G37" s="73"/>
      <c r="H37" s="74"/>
      <c r="I37" s="15">
        <v>60000</v>
      </c>
      <c r="J37" s="23" t="s">
        <v>35</v>
      </c>
      <c r="K37"/>
      <c r="L37"/>
      <c r="M37" s="97">
        <f>IF($F$2="USD",IF(J37="","",IFERROR(I37/IF(AND(J37="GBP",INDEX(Table4[Country2],MATCH("British Pound",Table4[Country],0))="GBP"),INDEX(Table4[Exchange],MATCH("GBP",Table4[Country2],0)),IF(AND(J37="EUR",INDEX(Table4[Country2],MATCH("Euro",Table4[Country],0))="EUR"),INDEX(Table4[Exchange],MATCH("EUR",Table4[Country2],0)),IF(AND(J37="NGN",INDEX(Table4[Country2],MATCH("Nigerian Naira",Table4[Country],0))="NGN"),INDEX(Table4[Exchange],MATCH("NGN",Table4[Country2],0)),IF(J37="USD",1)))),"Amount is typed incorrectly")),IF($F$2="EUR",IF(J37="","",IFERROR(I37/IF(AND(J37="USD",INDEX(Table5[Country2],MATCH("United States Dollar",Table5[Country],0))="USD"),INDEX(Table5[Exchange],MATCH("USD",Table5[Country2],0)),IF(AND(J37="GBP",INDEX(Table5[Country2],MATCH("British Pound",Table5[Country],0))="GBP"),INDEX(Table5[Exchange],MATCH("GBP",Table5[Country2],0)),IF(AND(J37="NGN",INDEX(Table5[Country2],MATCH("Nigerian Naira",Table5[Country],0))="NGN"),INDEX(Table5[Exchange],MATCH("NGN",Table5[Country2],0)),IF(J37="EUR",1)))),"Amount is typed incorrectly")),IF($F$2="GBP",IF(J37="","",IFERROR(I37/IF(AND(J37="USD",INDEX(Table6[Country2],MATCH("United States Dollar",Table6[Country],0))="USD"),INDEX(Table6[Exchange],MATCH("USD",Table6[Country2],0)),IF(AND(J37="EUR",INDEX(Table6[Country2],MATCH("Euro",Table6[Country],0))="EUR"),INDEX(Table6[Exchange],MATCH("EUR",Table6[Country2],0)),IF(AND(J37="NGN",INDEX(Table6[Country2],MATCH("Nigerian Naira",Table6[Country],0))="NGN"),INDEX(Table6[Exchange],MATCH("NGN",Table6[Country2],0)),IF(J37="GBP",1)))),"Amount is typed incorrectly")),IF(J37="","",IFERROR(I37/IF(AND(J37="USD",INDEX(Table_1[Country2],MATCH("United States Dollar",Table_1[Country],0))="USD"),INDEX(Table_1[Exchange],MATCH("USD",Table_1[Country2],0)),IF(AND(J37="GBP",INDEX(Table_1[Country2],MATCH("British Pound",Table_1[Country],0))="GBP"),INDEX(Table_1[Exchange],MATCH("GBP",Table_1[Country2],0)),IF(AND(J37="EUR",INDEX(Table_1[Country2],MATCH("Euro",Table_1[Country],0))="EUR"),INDEX(Table_1[Exchange],MATCH("EUR",Table_1[Country2],0)),IF(J37="NGN",1)))),"Amount is typed incorrectly")))))</f>
        <v>68.965517241379317</v>
      </c>
      <c r="N37" s="32" t="str">
        <f t="shared" si="5"/>
        <v>USD</v>
      </c>
      <c r="O37" s="146"/>
      <c r="Q37"/>
      <c r="R37"/>
      <c r="S37"/>
      <c r="T37"/>
      <c r="U37"/>
      <c r="V37"/>
      <c r="W37"/>
      <c r="X37"/>
    </row>
    <row r="38" spans="1:24" ht="15.75" thickBot="1" x14ac:dyDescent="0.3">
      <c r="B38" s="41">
        <v>12</v>
      </c>
      <c r="C38" s="42" t="s">
        <v>48</v>
      </c>
      <c r="D38" s="42"/>
      <c r="E38" s="42"/>
      <c r="F38" s="42"/>
      <c r="G38" s="75"/>
      <c r="H38" s="76"/>
      <c r="I38" s="16"/>
      <c r="J38" s="24"/>
      <c r="K38"/>
      <c r="L38"/>
      <c r="M38" s="97" t="str">
        <f>IF($F$2="USD",IF(J38="","",IFERROR(I38/IF(AND(J38="GBP",INDEX(Table4[Country2],MATCH("British Pound",Table4[Country],0))="GBP"),INDEX(Table4[Exchange],MATCH("GBP",Table4[Country2],0)),IF(AND(J38="EUR",INDEX(Table4[Country2],MATCH("Euro",Table4[Country],0))="EUR"),INDEX(Table4[Exchange],MATCH("EUR",Table4[Country2],0)),IF(AND(J38="NGN",INDEX(Table4[Country2],MATCH("Nigerian Naira",Table4[Country],0))="NGN"),INDEX(Table4[Exchange],MATCH("NGN",Table4[Country2],0)),IF(J38="USD",1)))),"Amount is typed incorrectly")),IF($F$2="EUR",IF(J38="","",IFERROR(I38/IF(AND(J38="USD",INDEX(Table5[Country2],MATCH("United States Dollar",Table5[Country],0))="USD"),INDEX(Table5[Exchange],MATCH("USD",Table5[Country2],0)),IF(AND(J38="GBP",INDEX(Table5[Country2],MATCH("British Pound",Table5[Country],0))="GBP"),INDEX(Table5[Exchange],MATCH("GBP",Table5[Country2],0)),IF(AND(J38="NGN",INDEX(Table5[Country2],MATCH("Nigerian Naira",Table5[Country],0))="NGN"),INDEX(Table5[Exchange],MATCH("NGN",Table5[Country2],0)),IF(J38="EUR",1)))),"Amount is typed incorrectly")),IF($F$2="GBP",IF(J38="","",IFERROR(I38/IF(AND(J38="USD",INDEX(Table6[Country2],MATCH("United States Dollar",Table6[Country],0))="USD"),INDEX(Table6[Exchange],MATCH("USD",Table6[Country2],0)),IF(AND(J38="EUR",INDEX(Table6[Country2],MATCH("Euro",Table6[Country],0))="EUR"),INDEX(Table6[Exchange],MATCH("EUR",Table6[Country2],0)),IF(AND(J38="NGN",INDEX(Table6[Country2],MATCH("Nigerian Naira",Table6[Country],0))="NGN"),INDEX(Table6[Exchange],MATCH("NGN",Table6[Country2],0)),IF(J38="GBP",1)))),"Amount is typed incorrectly")),IF(J38="","",IFERROR(I38/IF(AND(J38="USD",INDEX(Table_1[Country2],MATCH("United States Dollar",Table_1[Country],0))="USD"),INDEX(Table_1[Exchange],MATCH("USD",Table_1[Country2],0)),IF(AND(J38="GBP",INDEX(Table_1[Country2],MATCH("British Pound",Table_1[Country],0))="GBP"),INDEX(Table_1[Exchange],MATCH("GBP",Table_1[Country2],0)),IF(AND(J38="EUR",INDEX(Table_1[Country2],MATCH("Euro",Table_1[Country],0))="EUR"),INDEX(Table_1[Exchange],MATCH("EUR",Table_1[Country2],0)),IF(J38="NGN",1)))),"Amount is typed incorrectly")))))</f>
        <v/>
      </c>
      <c r="N38" s="32" t="str">
        <f t="shared" si="5"/>
        <v/>
      </c>
      <c r="O38" s="146"/>
      <c r="Q38"/>
      <c r="R38"/>
      <c r="S38"/>
      <c r="T38"/>
      <c r="U38"/>
      <c r="V38"/>
      <c r="W38"/>
      <c r="X38"/>
    </row>
    <row r="39" spans="1:24" s="9" customFormat="1" ht="16.5" thickTop="1" thickBot="1" x14ac:dyDescent="0.3">
      <c r="A39" s="6" t="s">
        <v>16</v>
      </c>
      <c r="B39" s="43" t="s">
        <v>13</v>
      </c>
      <c r="C39" s="44"/>
      <c r="D39" s="44"/>
      <c r="E39" s="44"/>
      <c r="F39" s="44"/>
      <c r="G39" s="45"/>
      <c r="H39" s="50"/>
      <c r="I39" s="99"/>
      <c r="J39" s="94"/>
      <c r="K39"/>
      <c r="L39"/>
      <c r="M39" s="98">
        <f>SUM(M27:M38)</f>
        <v>65729.31034482758</v>
      </c>
      <c r="N39" s="94" t="str">
        <f>F2</f>
        <v>USD</v>
      </c>
      <c r="O39" s="146"/>
      <c r="P39" s="5"/>
      <c r="Q39" s="5"/>
    </row>
    <row r="40" spans="1:24" ht="15.75" thickBot="1" x14ac:dyDescent="0.3">
      <c r="A40" s="5"/>
      <c r="B40" s="5"/>
      <c r="G40" s="5"/>
      <c r="I40" s="5"/>
      <c r="J40" s="5"/>
      <c r="K40" s="5"/>
      <c r="L40" s="5"/>
      <c r="M40" s="5"/>
      <c r="N40" s="5"/>
      <c r="O40" s="5"/>
      <c r="Q40" s="5"/>
    </row>
    <row r="41" spans="1:24" s="9" customFormat="1" ht="16.5" thickTop="1" thickBot="1" x14ac:dyDescent="0.3">
      <c r="A41" s="25" t="s">
        <v>15</v>
      </c>
      <c r="B41" s="26" t="s">
        <v>125</v>
      </c>
      <c r="C41" s="27"/>
      <c r="D41" s="28" t="s">
        <v>124</v>
      </c>
      <c r="E41" s="27"/>
      <c r="F41" s="27"/>
      <c r="G41" s="28"/>
      <c r="H41" s="27"/>
      <c r="I41" s="93">
        <f>M22</f>
        <v>33926.747126436778</v>
      </c>
      <c r="J41" s="7"/>
      <c r="K41" s="7"/>
      <c r="L41" s="7"/>
      <c r="M41" s="7"/>
      <c r="N41" s="7"/>
      <c r="O41" s="7"/>
      <c r="Q41" s="7"/>
    </row>
    <row r="42" spans="1:24" s="7" customFormat="1" ht="16.5" thickTop="1" thickBot="1" x14ac:dyDescent="0.3"/>
    <row r="43" spans="1:24" s="9" customFormat="1" ht="16.5" thickTop="1" thickBot="1" x14ac:dyDescent="0.3">
      <c r="A43" s="25" t="s">
        <v>16</v>
      </c>
      <c r="B43" s="26" t="s">
        <v>13</v>
      </c>
      <c r="C43" s="27"/>
      <c r="D43" s="28" t="s">
        <v>124</v>
      </c>
      <c r="E43" s="27"/>
      <c r="F43" s="27"/>
      <c r="G43" s="28"/>
      <c r="H43" s="27"/>
      <c r="I43" s="93">
        <f>M39</f>
        <v>65729.31034482758</v>
      </c>
      <c r="J43" s="7"/>
      <c r="K43" s="7"/>
      <c r="L43" s="7"/>
      <c r="M43" s="7"/>
      <c r="N43" s="7"/>
      <c r="O43" s="7"/>
      <c r="Q43" s="7"/>
    </row>
    <row r="44" spans="1:24" ht="16.5" thickTop="1" thickBot="1" x14ac:dyDescent="0.3">
      <c r="A44" s="4"/>
      <c r="B44" s="4"/>
      <c r="G44" s="4"/>
      <c r="J44" s="4"/>
      <c r="L44" s="9"/>
      <c r="O44" s="4"/>
      <c r="P44" s="9"/>
      <c r="Q44" s="9"/>
    </row>
    <row r="45" spans="1:24" s="9" customFormat="1" ht="16.5" thickTop="1" thickBot="1" x14ac:dyDescent="0.3">
      <c r="A45" s="25" t="s">
        <v>17</v>
      </c>
      <c r="B45" s="26" t="s">
        <v>126</v>
      </c>
      <c r="C45" s="27"/>
      <c r="D45" s="28" t="s">
        <v>127</v>
      </c>
      <c r="E45" s="27"/>
      <c r="F45" s="27"/>
      <c r="G45" s="28"/>
      <c r="H45" s="27"/>
      <c r="I45" s="93">
        <f>I41+I43</f>
        <v>99656.057471264357</v>
      </c>
      <c r="J45" s="7"/>
      <c r="K45" s="7"/>
      <c r="L45" s="7"/>
      <c r="M45" s="7"/>
      <c r="N45" s="7"/>
      <c r="O45" s="7"/>
      <c r="Q45" s="7"/>
    </row>
    <row r="46" spans="1:24" ht="16.5" thickTop="1" thickBot="1" x14ac:dyDescent="0.3">
      <c r="A46" s="77"/>
      <c r="B46" s="77"/>
      <c r="G46" s="77"/>
      <c r="J46" s="77"/>
      <c r="L46" s="9"/>
      <c r="O46" s="77"/>
      <c r="P46" s="9"/>
      <c r="Q46" s="9"/>
    </row>
    <row r="47" spans="1:24" s="9" customFormat="1" ht="16.5" thickTop="1" thickBot="1" x14ac:dyDescent="0.3">
      <c r="A47" s="25" t="s">
        <v>18</v>
      </c>
      <c r="B47" s="26" t="s">
        <v>14</v>
      </c>
      <c r="C47" s="27"/>
      <c r="D47" s="29">
        <v>0.05</v>
      </c>
      <c r="E47" s="27"/>
      <c r="F47" s="27"/>
      <c r="G47" s="28"/>
      <c r="H47" s="27"/>
      <c r="I47" s="93">
        <f>I45*D47</f>
        <v>4982.8028735632179</v>
      </c>
      <c r="J47" s="7"/>
      <c r="K47" s="7"/>
      <c r="L47" s="5"/>
      <c r="M47" s="7"/>
      <c r="N47" s="7"/>
      <c r="O47" s="7"/>
      <c r="Q47" s="7"/>
    </row>
    <row r="48" spans="1:24" s="7" customFormat="1" ht="16.5" thickTop="1" thickBot="1" x14ac:dyDescent="0.3"/>
    <row r="49" spans="1:17" s="9" customFormat="1" ht="16.5" thickTop="1" thickBot="1" x14ac:dyDescent="0.3">
      <c r="A49" s="25" t="s">
        <v>128</v>
      </c>
      <c r="B49" s="26" t="s">
        <v>132</v>
      </c>
      <c r="C49" s="27"/>
      <c r="D49" s="28"/>
      <c r="E49" s="27"/>
      <c r="F49" s="27"/>
      <c r="G49" s="28"/>
      <c r="H49" s="27"/>
      <c r="I49" s="93">
        <f>I43+I47</f>
        <v>70712.11321839079</v>
      </c>
      <c r="J49" s="7"/>
      <c r="K49" s="7"/>
      <c r="L49" s="7"/>
      <c r="M49" s="7"/>
      <c r="N49" s="7"/>
      <c r="O49" s="7"/>
      <c r="Q49" s="7"/>
    </row>
    <row r="50" spans="1:17" ht="16.5" thickTop="1" thickBot="1" x14ac:dyDescent="0.3">
      <c r="L50" s="9"/>
    </row>
    <row r="51" spans="1:17" s="9" customFormat="1" ht="16.5" thickTop="1" thickBot="1" x14ac:dyDescent="0.3">
      <c r="A51" s="106" t="s">
        <v>129</v>
      </c>
      <c r="B51" s="107" t="s">
        <v>131</v>
      </c>
      <c r="C51" s="108"/>
      <c r="D51" s="109"/>
      <c r="E51" s="109"/>
      <c r="F51" s="108"/>
      <c r="G51" s="109" t="s">
        <v>130</v>
      </c>
      <c r="H51" s="108"/>
      <c r="I51" s="110">
        <f>I41+I43+I47</f>
        <v>104638.86034482758</v>
      </c>
      <c r="J51" s="7"/>
      <c r="K51" s="7"/>
      <c r="L51" s="7"/>
      <c r="M51" s="7"/>
      <c r="N51" s="7"/>
      <c r="O51" s="7"/>
      <c r="Q51" s="7"/>
    </row>
    <row r="52" spans="1:17" ht="15.75" thickTop="1" x14ac:dyDescent="0.25"/>
  </sheetData>
  <sheetProtection algorithmName="SHA-512" hashValue="9MlVPXemPD3jPAR3sVMJ7IuMmyVOkyB6NoAtbfoagwCFPuPffV6SwHuQpT/+G0R1arKkTwNLW3N06sz7X2ZLLQ==" saltValue="mQl9WTgse3wIGiThoTMSUg==" spinCount="100000" sheet="1" objects="1" scenarios="1"/>
  <mergeCells count="30">
    <mergeCell ref="H5:J5"/>
    <mergeCell ref="K4:K22"/>
    <mergeCell ref="B22:G22"/>
    <mergeCell ref="O26:O39"/>
    <mergeCell ref="E18:F18"/>
    <mergeCell ref="E19:F19"/>
    <mergeCell ref="E20:F20"/>
    <mergeCell ref="E21:F21"/>
    <mergeCell ref="M25:N25"/>
    <mergeCell ref="C5:C6"/>
    <mergeCell ref="D5:D6"/>
    <mergeCell ref="E5:F6"/>
    <mergeCell ref="G5:G6"/>
    <mergeCell ref="I25:J25"/>
    <mergeCell ref="P5:Q5"/>
    <mergeCell ref="O4:O22"/>
    <mergeCell ref="H1:I1"/>
    <mergeCell ref="E16:F16"/>
    <mergeCell ref="E17:F17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H2:I2"/>
    <mergeCell ref="L5:N5"/>
  </mergeCells>
  <conditionalFormatting sqref="I27:I32">
    <cfRule type="expression" dxfId="144" priority="2">
      <formula>ISNUMBER(I27)=FALSE</formula>
    </cfRule>
  </conditionalFormatting>
  <printOptions horizontalCentered="1" verticalCentered="1"/>
  <pageMargins left="0.7" right="0.7" top="0.75" bottom="0.75" header="0.3" footer="0.3"/>
  <pageSetup paperSize="9" scale="59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metaData!$D$1:$D$4</xm:f>
          </x14:formula1>
          <xm:sqref>J27:K38 F2 J7:K21</xm:sqref>
        </x14:dataValidation>
        <x14:dataValidation type="list" allowBlank="1" showInputMessage="1" showErrorMessage="1">
          <x14:formula1>
            <xm:f>metaData!$F$1:$F$30</xm:f>
          </x14:formula1>
          <xm:sqref>C1</xm:sqref>
        </x14:dataValidation>
        <x14:dataValidation type="list" allowBlank="1" showInputMessage="1" showErrorMessage="1">
          <x14:formula1>
            <xm:f>metaData!$D$1:$D$7</xm:f>
          </x14:formula1>
          <xm:sqref>F1</xm:sqref>
        </x14:dataValidation>
        <x14:dataValidation type="list" allowBlank="1" showInputMessage="1" showErrorMessage="1">
          <x14:formula1>
            <xm:f>metaData!$I$1:$I$21</xm:f>
          </x14:formula1>
          <xm:sqref>H1:I1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1:I15"/>
  <sheetViews>
    <sheetView workbookViewId="0">
      <selection activeCell="F14" sqref="F14"/>
    </sheetView>
  </sheetViews>
  <sheetFormatPr defaultRowHeight="15" x14ac:dyDescent="0.25"/>
  <cols>
    <col min="6" max="6" width="12.28515625" bestFit="1" customWidth="1"/>
    <col min="9" max="9" width="34.140625" customWidth="1"/>
  </cols>
  <sheetData>
    <row r="1" spans="4:9" x14ac:dyDescent="0.25">
      <c r="D1" t="s">
        <v>10</v>
      </c>
      <c r="F1" t="s">
        <v>59</v>
      </c>
      <c r="I1" t="s">
        <v>75</v>
      </c>
    </row>
    <row r="2" spans="4:9" x14ac:dyDescent="0.25">
      <c r="D2" t="s">
        <v>31</v>
      </c>
      <c r="F2" t="s">
        <v>60</v>
      </c>
      <c r="I2" t="s">
        <v>76</v>
      </c>
    </row>
    <row r="3" spans="4:9" x14ac:dyDescent="0.25">
      <c r="D3" t="s">
        <v>12</v>
      </c>
      <c r="F3" t="s">
        <v>61</v>
      </c>
      <c r="I3" t="s">
        <v>77</v>
      </c>
    </row>
    <row r="4" spans="4:9" x14ac:dyDescent="0.25">
      <c r="D4" t="s">
        <v>35</v>
      </c>
      <c r="F4" t="s">
        <v>62</v>
      </c>
      <c r="I4" t="s">
        <v>78</v>
      </c>
    </row>
    <row r="5" spans="4:9" x14ac:dyDescent="0.25">
      <c r="F5" t="s">
        <v>63</v>
      </c>
      <c r="I5" t="s">
        <v>79</v>
      </c>
    </row>
    <row r="6" spans="4:9" x14ac:dyDescent="0.25">
      <c r="F6" t="s">
        <v>64</v>
      </c>
      <c r="I6" t="s">
        <v>80</v>
      </c>
    </row>
    <row r="7" spans="4:9" x14ac:dyDescent="0.25">
      <c r="F7" t="s">
        <v>65</v>
      </c>
      <c r="I7" t="s">
        <v>81</v>
      </c>
    </row>
    <row r="8" spans="4:9" x14ac:dyDescent="0.25">
      <c r="F8" t="s">
        <v>66</v>
      </c>
      <c r="I8" t="s">
        <v>82</v>
      </c>
    </row>
    <row r="9" spans="4:9" x14ac:dyDescent="0.25">
      <c r="F9" t="s">
        <v>67</v>
      </c>
      <c r="I9" t="s">
        <v>83</v>
      </c>
    </row>
    <row r="10" spans="4:9" x14ac:dyDescent="0.25">
      <c r="F10" t="s">
        <v>68</v>
      </c>
      <c r="I10" t="s">
        <v>84</v>
      </c>
    </row>
    <row r="11" spans="4:9" x14ac:dyDescent="0.25">
      <c r="F11" t="s">
        <v>69</v>
      </c>
      <c r="I11" t="s">
        <v>85</v>
      </c>
    </row>
    <row r="12" spans="4:9" x14ac:dyDescent="0.25">
      <c r="F12" t="s">
        <v>70</v>
      </c>
      <c r="I12" t="s">
        <v>86</v>
      </c>
    </row>
    <row r="13" spans="4:9" x14ac:dyDescent="0.25">
      <c r="F13" t="s">
        <v>71</v>
      </c>
      <c r="I13" t="s">
        <v>87</v>
      </c>
    </row>
    <row r="14" spans="4:9" x14ac:dyDescent="0.25">
      <c r="F14" t="s">
        <v>72</v>
      </c>
    </row>
    <row r="15" spans="4:9" x14ac:dyDescent="0.25">
      <c r="F15" t="s">
        <v>73</v>
      </c>
    </row>
  </sheetData>
  <sheetProtection algorithmName="SHA-512" hashValue="Z90dxwg4dEkPCmSIiGd2IV1h1srG9BVsTcqo5ZEI9GQP04yDGExEsbS8W/VS3FyqiHbYkHc9D73hOEbrIgs/FA==" saltValue="1n0p2cvhH2if6G7KPkO6C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1.7109375" bestFit="1" customWidth="1"/>
    <col min="4" max="4" width="11.5703125" bestFit="1" customWidth="1"/>
    <col min="8" max="8" width="10.7109375" bestFit="1" customWidth="1"/>
  </cols>
  <sheetData>
    <row r="1" spans="1:4" ht="45" x14ac:dyDescent="0.25">
      <c r="A1" s="1" t="s">
        <v>35</v>
      </c>
      <c r="B1" s="125" t="s">
        <v>161</v>
      </c>
      <c r="C1" s="125" t="s">
        <v>162</v>
      </c>
      <c r="D1" s="125" t="s">
        <v>163</v>
      </c>
    </row>
    <row r="2" spans="1:4" x14ac:dyDescent="0.25">
      <c r="A2" s="1" t="s">
        <v>164</v>
      </c>
      <c r="B2" s="1" t="s">
        <v>165</v>
      </c>
      <c r="C2" s="1" t="s">
        <v>166</v>
      </c>
      <c r="D2" s="1" t="s">
        <v>167</v>
      </c>
    </row>
    <row r="3" spans="1:4" x14ac:dyDescent="0.25">
      <c r="A3" s="1" t="s">
        <v>168</v>
      </c>
      <c r="B3" s="1" t="s">
        <v>169</v>
      </c>
      <c r="C3" s="1" t="s">
        <v>170</v>
      </c>
      <c r="D3" s="1" t="s">
        <v>171</v>
      </c>
    </row>
    <row r="4" spans="1:4" x14ac:dyDescent="0.25">
      <c r="A4" s="1" t="s">
        <v>172</v>
      </c>
      <c r="B4" s="1" t="s">
        <v>173</v>
      </c>
      <c r="C4" s="1" t="s">
        <v>170</v>
      </c>
      <c r="D4" s="1" t="s">
        <v>174</v>
      </c>
    </row>
    <row r="5" spans="1:4" x14ac:dyDescent="0.25">
      <c r="A5" s="1" t="s">
        <v>175</v>
      </c>
      <c r="B5" s="1" t="s">
        <v>176</v>
      </c>
      <c r="C5" s="1" t="s">
        <v>177</v>
      </c>
      <c r="D5" s="1" t="s">
        <v>178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" sqref="D3"/>
    </sheetView>
  </sheetViews>
  <sheetFormatPr defaultRowHeight="15" x14ac:dyDescent="0.25"/>
  <cols>
    <col min="1" max="1" width="18.85546875" bestFit="1" customWidth="1"/>
    <col min="2" max="2" width="11.28515625" bestFit="1" customWidth="1"/>
    <col min="3" max="3" width="11.5703125" bestFit="1" customWidth="1"/>
    <col min="4" max="4" width="9.5703125" bestFit="1" customWidth="1"/>
    <col min="5" max="5" width="20.5703125" bestFit="1" customWidth="1"/>
  </cols>
  <sheetData>
    <row r="1" spans="1:5" x14ac:dyDescent="0.2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</row>
    <row r="2" spans="1:5" x14ac:dyDescent="0.25">
      <c r="A2" s="1" t="s">
        <v>146</v>
      </c>
      <c r="B2" s="1" t="s">
        <v>10</v>
      </c>
      <c r="C2" s="1">
        <f>1/SUBSTITUTE(RIGHT(AbokiFx!B2,LEN(AbokiFx!B2)-FIND("/",AbokiFx!B2)),"*","")</f>
        <v>1.1494252873563218E-3</v>
      </c>
      <c r="D2" s="1" t="s">
        <v>147</v>
      </c>
      <c r="E2" s="1" t="s">
        <v>148</v>
      </c>
    </row>
    <row r="3" spans="1:5" x14ac:dyDescent="0.25">
      <c r="A3" s="1" t="s">
        <v>32</v>
      </c>
      <c r="B3" s="1" t="s">
        <v>31</v>
      </c>
      <c r="C3" s="1">
        <f>1/SUBSTITUTE(RIGHT(AbokiFx!D2,LEN(AbokiFx!D2)-FIND("/",AbokiFx!D2)),"*","")</f>
        <v>1.0582010582010583E-3</v>
      </c>
      <c r="D3" s="1" t="s">
        <v>149</v>
      </c>
      <c r="E3" s="1" t="s">
        <v>148</v>
      </c>
    </row>
    <row r="4" spans="1:5" x14ac:dyDescent="0.25">
      <c r="A4" s="1" t="s">
        <v>150</v>
      </c>
      <c r="B4" s="1" t="s">
        <v>12</v>
      </c>
      <c r="C4" s="1">
        <f>1/SUBSTITUTE(RIGHT(AbokiFx!C2,LEN(AbokiFx!C2)-FIND("/",AbokiFx!C2)),"*","")</f>
        <v>8.6206896551724137E-4</v>
      </c>
      <c r="D4" s="1" t="s">
        <v>151</v>
      </c>
      <c r="E4" s="1" t="s">
        <v>148</v>
      </c>
    </row>
    <row r="13" spans="1:5" ht="20.25" x14ac:dyDescent="0.35">
      <c r="E13" s="12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F16" sqref="F16"/>
    </sheetView>
  </sheetViews>
  <sheetFormatPr defaultRowHeight="15" x14ac:dyDescent="0.25"/>
  <cols>
    <col min="1" max="1" width="21.28515625" customWidth="1"/>
    <col min="2" max="2" width="15" customWidth="1"/>
    <col min="3" max="3" width="15.5703125" customWidth="1"/>
    <col min="4" max="4" width="15.7109375" customWidth="1"/>
    <col min="5" max="5" width="17.28515625" customWidth="1"/>
  </cols>
  <sheetData>
    <row r="1" spans="1:5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</row>
    <row r="2" spans="1:5" x14ac:dyDescent="0.25">
      <c r="A2" t="s">
        <v>36</v>
      </c>
      <c r="B2" t="s">
        <v>35</v>
      </c>
      <c r="C2">
        <f>1/Table_1[[#This Row],[Exchange]]</f>
        <v>870</v>
      </c>
      <c r="D2" t="s">
        <v>152</v>
      </c>
      <c r="E2" t="str">
        <f>Table_1[[#This Row],[Historical Exchange]]</f>
        <v>Historical</v>
      </c>
    </row>
    <row r="3" spans="1:5" x14ac:dyDescent="0.25">
      <c r="A3" t="s">
        <v>32</v>
      </c>
      <c r="B3" t="s">
        <v>31</v>
      </c>
      <c r="C3">
        <f>(1/'Live NGN Rates'!C2)*Table_1[[#This Row],[Exchange]]</f>
        <v>0.92063492063492069</v>
      </c>
      <c r="D3" t="s">
        <v>153</v>
      </c>
      <c r="E3" t="str">
        <f>Table_1[[#This Row],[Historical Exchange]]</f>
        <v>Historical</v>
      </c>
    </row>
    <row r="4" spans="1:5" x14ac:dyDescent="0.25">
      <c r="A4" t="s">
        <v>150</v>
      </c>
      <c r="B4" t="s">
        <v>12</v>
      </c>
      <c r="C4">
        <f>(1/'Live NGN Rates'!C2)*Table_1[[#This Row],[Exchange]]</f>
        <v>0.75</v>
      </c>
      <c r="D4" t="s">
        <v>154</v>
      </c>
      <c r="E4" t="str">
        <f>Table_1[[#This Row],[Historical Exchange]]</f>
        <v>Historical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2" sqref="E12"/>
    </sheetView>
  </sheetViews>
  <sheetFormatPr defaultRowHeight="15" x14ac:dyDescent="0.25"/>
  <cols>
    <col min="1" max="1" width="20.7109375" customWidth="1"/>
    <col min="2" max="2" width="20.42578125" customWidth="1"/>
    <col min="3" max="3" width="15.85546875" customWidth="1"/>
    <col min="4" max="4" width="14.7109375" customWidth="1"/>
    <col min="5" max="5" width="20.5703125" bestFit="1" customWidth="1"/>
  </cols>
  <sheetData>
    <row r="1" spans="1:5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</row>
    <row r="2" spans="1:5" x14ac:dyDescent="0.25">
      <c r="A2" t="s">
        <v>36</v>
      </c>
      <c r="B2" t="s">
        <v>35</v>
      </c>
      <c r="C2">
        <f>1/'Live NGN Rates'!C3</f>
        <v>944.99999999999989</v>
      </c>
      <c r="D2" t="s">
        <v>155</v>
      </c>
      <c r="E2" t="str">
        <f>Table_1[[#This Row],[Historical Exchange]]</f>
        <v>Historical</v>
      </c>
    </row>
    <row r="3" spans="1:5" x14ac:dyDescent="0.25">
      <c r="A3" t="s">
        <v>146</v>
      </c>
      <c r="B3" t="s">
        <v>10</v>
      </c>
      <c r="C3">
        <f>(1/Table_1[[#This Row],[Exchange]])*'Live NGN Rates'!C2</f>
        <v>1.086206896551724</v>
      </c>
      <c r="D3" t="s">
        <v>156</v>
      </c>
      <c r="E3" t="str">
        <f>Table_1[[#This Row],[Historical Exchange]]</f>
        <v>Historical</v>
      </c>
    </row>
    <row r="4" spans="1:5" x14ac:dyDescent="0.25">
      <c r="A4" t="s">
        <v>150</v>
      </c>
      <c r="B4" t="s">
        <v>12</v>
      </c>
      <c r="C4">
        <f>(1/'Live NGN Rates'!C3)*Table_1[[#This Row],[Exchange]]</f>
        <v>0.81465517241379304</v>
      </c>
      <c r="D4" t="s">
        <v>157</v>
      </c>
      <c r="E4" t="str">
        <f>Table_1[[#This Row],[Historical Exchange]]</f>
        <v>Historical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1" sqref="E21"/>
    </sheetView>
  </sheetViews>
  <sheetFormatPr defaultRowHeight="15" x14ac:dyDescent="0.25"/>
  <cols>
    <col min="1" max="1" width="18.85546875" bestFit="1" customWidth="1"/>
    <col min="2" max="2" width="12.85546875" customWidth="1"/>
    <col min="3" max="3" width="12" bestFit="1" customWidth="1"/>
    <col min="4" max="4" width="12.140625" customWidth="1"/>
    <col min="5" max="5" width="20.5703125" bestFit="1" customWidth="1"/>
  </cols>
  <sheetData>
    <row r="1" spans="1:5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</row>
    <row r="2" spans="1:5" x14ac:dyDescent="0.25">
      <c r="A2" t="s">
        <v>36</v>
      </c>
      <c r="B2" t="s">
        <v>35</v>
      </c>
      <c r="C2">
        <f>1/'Live NGN Rates'!C4</f>
        <v>1160</v>
      </c>
      <c r="D2" t="s">
        <v>158</v>
      </c>
      <c r="E2" t="str">
        <f>Table_1[[#This Row],[Historical Exchange]]</f>
        <v>Historical</v>
      </c>
    </row>
    <row r="3" spans="1:5" x14ac:dyDescent="0.25">
      <c r="A3" t="s">
        <v>146</v>
      </c>
      <c r="B3" t="s">
        <v>10</v>
      </c>
      <c r="C3">
        <f>(1/'Live NGN Rates'!C4)*'Live NGN Rates'!C2</f>
        <v>1.3333333333333333</v>
      </c>
      <c r="D3" t="s">
        <v>159</v>
      </c>
      <c r="E3" t="str">
        <f>Table_1[[#This Row],[Historical Exchange]]</f>
        <v>Historical</v>
      </c>
    </row>
    <row r="4" spans="1:5" x14ac:dyDescent="0.25">
      <c r="A4" t="s">
        <v>32</v>
      </c>
      <c r="B4" t="s">
        <v>31</v>
      </c>
      <c r="C4">
        <f>(1/Table_1[[#This Row],[Exchange]])*'Live NGN Rates'!C3</f>
        <v>1.2275132275132277</v>
      </c>
      <c r="D4" t="s">
        <v>160</v>
      </c>
      <c r="E4" t="str">
        <f>Table_1[[#This Row],[Historical Exchange]]</f>
        <v>Historical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9" sqref="C19"/>
    </sheetView>
  </sheetViews>
  <sheetFormatPr defaultRowHeight="15" x14ac:dyDescent="0.25"/>
  <cols>
    <col min="1" max="1" width="21.85546875" bestFit="1" customWidth="1"/>
    <col min="2" max="2" width="35" bestFit="1" customWidth="1"/>
    <col min="3" max="3" width="41.42578125" bestFit="1" customWidth="1"/>
    <col min="4" max="4" width="14.85546875" bestFit="1" customWidth="1"/>
    <col min="5" max="5" width="15.42578125" bestFit="1" customWidth="1"/>
    <col min="6" max="6" width="18.28515625" bestFit="1" customWidth="1"/>
    <col min="7" max="7" width="16.5703125" bestFit="1" customWidth="1"/>
    <col min="8" max="8" width="13.85546875" bestFit="1" customWidth="1"/>
    <col min="9" max="9" width="15.85546875" bestFit="1" customWidth="1"/>
    <col min="10" max="10" width="13.85546875" bestFit="1" customWidth="1"/>
    <col min="11" max="11" width="41.42578125" bestFit="1" customWidth="1"/>
  </cols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s="1" t="s">
        <v>107</v>
      </c>
      <c r="B2" s="1" t="s">
        <v>39</v>
      </c>
      <c r="C2" s="1" t="s">
        <v>108</v>
      </c>
      <c r="D2" s="2">
        <v>44255.541678240741</v>
      </c>
      <c r="E2" s="1" t="s">
        <v>12</v>
      </c>
      <c r="F2" s="1" t="s">
        <v>33</v>
      </c>
      <c r="G2" s="1" t="s">
        <v>10</v>
      </c>
      <c r="H2" s="1" t="s">
        <v>30</v>
      </c>
      <c r="I2" s="1">
        <v>1.3937215300000001</v>
      </c>
      <c r="J2" s="1">
        <v>0.71750343999999999</v>
      </c>
      <c r="K2" s="1" t="s">
        <v>109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C2"/>
    </sheetView>
  </sheetViews>
  <sheetFormatPr defaultRowHeight="15" x14ac:dyDescent="0.25"/>
  <cols>
    <col min="1" max="1" width="22.42578125" bestFit="1" customWidth="1"/>
    <col min="2" max="2" width="35" bestFit="1" customWidth="1"/>
    <col min="3" max="3" width="37" bestFit="1" customWidth="1"/>
    <col min="4" max="4" width="14.85546875" bestFit="1" customWidth="1"/>
    <col min="5" max="5" width="15.42578125" bestFit="1" customWidth="1"/>
    <col min="6" max="6" width="13.85546875" bestFit="1" customWidth="1"/>
    <col min="7" max="7" width="16.5703125" bestFit="1" customWidth="1"/>
    <col min="8" max="8" width="13.85546875" bestFit="1" customWidth="1"/>
    <col min="9" max="9" width="15.85546875" bestFit="1" customWidth="1"/>
    <col min="10" max="10" width="13.85546875" bestFit="1" customWidth="1"/>
    <col min="11" max="11" width="39.140625" bestFit="1" customWidth="1"/>
  </cols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s="1" t="s">
        <v>40</v>
      </c>
      <c r="B2" s="1" t="s">
        <v>41</v>
      </c>
      <c r="C2" s="1" t="s">
        <v>37</v>
      </c>
      <c r="D2" s="2">
        <v>44255.541678240741</v>
      </c>
      <c r="E2" s="1" t="s">
        <v>35</v>
      </c>
      <c r="F2" s="1" t="s">
        <v>36</v>
      </c>
      <c r="G2" s="1" t="s">
        <v>10</v>
      </c>
      <c r="H2" s="1" t="s">
        <v>30</v>
      </c>
      <c r="I2" s="1">
        <v>2.6247000000000002E-3</v>
      </c>
      <c r="J2" s="1">
        <v>380.99563565</v>
      </c>
      <c r="K2" s="1" t="s">
        <v>34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21.7109375" bestFit="1" customWidth="1"/>
    <col min="2" max="2" width="34.7109375" bestFit="1" customWidth="1"/>
    <col min="3" max="3" width="28" bestFit="1" customWidth="1"/>
    <col min="4" max="4" width="14.85546875" bestFit="1" customWidth="1"/>
    <col min="5" max="5" width="15.42578125" bestFit="1" customWidth="1"/>
    <col min="6" max="6" width="12.7109375" bestFit="1" customWidth="1"/>
    <col min="7" max="7" width="16.5703125" bestFit="1" customWidth="1"/>
    <col min="8" max="8" width="13.85546875" bestFit="1" customWidth="1"/>
    <col min="9" max="9" width="15.85546875" bestFit="1" customWidth="1"/>
    <col min="10" max="10" width="13.85546875" bestFit="1" customWidth="1"/>
    <col min="11" max="11" width="28" bestFit="1" customWidth="1"/>
  </cols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s="1" t="s">
        <v>118</v>
      </c>
      <c r="B2" s="1" t="s">
        <v>38</v>
      </c>
      <c r="C2" s="1" t="s">
        <v>105</v>
      </c>
      <c r="D2" s="2">
        <v>44255.541678240741</v>
      </c>
      <c r="E2" s="1" t="s">
        <v>31</v>
      </c>
      <c r="F2" s="1" t="s">
        <v>32</v>
      </c>
      <c r="G2" s="1" t="s">
        <v>10</v>
      </c>
      <c r="H2" s="1" t="s">
        <v>30</v>
      </c>
      <c r="I2" s="1">
        <v>1.21229772</v>
      </c>
      <c r="J2" s="1">
        <v>0.82487988000000001</v>
      </c>
      <c r="K2" s="1" t="s">
        <v>104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sqref="A1:K2"/>
    </sheetView>
  </sheetViews>
  <sheetFormatPr defaultRowHeight="15" x14ac:dyDescent="0.25"/>
  <cols>
    <col min="1" max="1" width="24.42578125" bestFit="1" customWidth="1"/>
    <col min="2" max="2" width="35" bestFit="1" customWidth="1"/>
    <col min="3" max="3" width="39.140625" bestFit="1" customWidth="1"/>
    <col min="4" max="4" width="14.85546875" bestFit="1" customWidth="1"/>
    <col min="5" max="5" width="15.42578125" bestFit="1" customWidth="1"/>
    <col min="6" max="6" width="12.7109375" bestFit="1" customWidth="1"/>
    <col min="7" max="7" width="16.5703125" bestFit="1" customWidth="1"/>
    <col min="8" max="8" width="13.85546875" bestFit="1" customWidth="1"/>
    <col min="9" max="9" width="15.85546875" bestFit="1" customWidth="1"/>
    <col min="10" max="10" width="13.85546875" bestFit="1" customWidth="1"/>
    <col min="11" max="11" width="37" bestFit="1" customWidth="1"/>
  </cols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s="1" t="s">
        <v>88</v>
      </c>
      <c r="B2" s="1" t="s">
        <v>89</v>
      </c>
      <c r="C2" s="1" t="s">
        <v>34</v>
      </c>
      <c r="D2" s="2">
        <v>44255.541678240741</v>
      </c>
      <c r="E2" s="1" t="s">
        <v>10</v>
      </c>
      <c r="F2" s="1" t="s">
        <v>30</v>
      </c>
      <c r="G2" s="1" t="s">
        <v>35</v>
      </c>
      <c r="H2" s="1" t="s">
        <v>36</v>
      </c>
      <c r="I2" s="1">
        <v>380.99563565</v>
      </c>
      <c r="J2" s="1">
        <v>2.6247000000000002E-3</v>
      </c>
      <c r="K2" s="1" t="s">
        <v>37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24.28515625" bestFit="1" customWidth="1"/>
    <col min="2" max="2" width="34.85546875" bestFit="1" customWidth="1"/>
    <col min="3" max="3" width="33.85546875" bestFit="1" customWidth="1"/>
    <col min="4" max="4" width="14.85546875" bestFit="1" customWidth="1"/>
    <col min="5" max="5" width="15.42578125" bestFit="1" customWidth="1"/>
    <col min="6" max="6" width="12.7109375" bestFit="1" customWidth="1"/>
    <col min="7" max="7" width="16.5703125" bestFit="1" customWidth="1"/>
    <col min="8" max="8" width="13.85546875" bestFit="1" customWidth="1"/>
    <col min="9" max="9" width="15.85546875" bestFit="1" customWidth="1"/>
    <col min="10" max="10" width="13.85546875" bestFit="1" customWidth="1"/>
    <col min="11" max="11" width="31.7109375" bestFit="1" customWidth="1"/>
  </cols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s="1" t="s">
        <v>119</v>
      </c>
      <c r="B2" s="1" t="s">
        <v>90</v>
      </c>
      <c r="C2" s="1" t="s">
        <v>102</v>
      </c>
      <c r="D2" s="2">
        <v>44255.541678240741</v>
      </c>
      <c r="E2" s="1" t="s">
        <v>31</v>
      </c>
      <c r="F2" s="1" t="s">
        <v>32</v>
      </c>
      <c r="G2" s="1" t="s">
        <v>35</v>
      </c>
      <c r="H2" s="1" t="s">
        <v>36</v>
      </c>
      <c r="I2" s="1">
        <v>461.88014098000002</v>
      </c>
      <c r="J2" s="1">
        <v>2.1650599999999999E-3</v>
      </c>
      <c r="K2" s="1" t="s">
        <v>101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24.42578125" bestFit="1" customWidth="1"/>
    <col min="2" max="2" width="35.140625" bestFit="1" customWidth="1"/>
    <col min="3" max="3" width="47.28515625" bestFit="1" customWidth="1"/>
    <col min="4" max="4" width="14.85546875" bestFit="1" customWidth="1"/>
    <col min="5" max="5" width="15.42578125" bestFit="1" customWidth="1"/>
    <col min="6" max="6" width="18.28515625" bestFit="1" customWidth="1"/>
    <col min="7" max="7" width="16.5703125" bestFit="1" customWidth="1"/>
    <col min="8" max="8" width="13.85546875" bestFit="1" customWidth="1"/>
    <col min="9" max="9" width="15.85546875" bestFit="1" customWidth="1"/>
    <col min="10" max="10" width="13.85546875" bestFit="1" customWidth="1"/>
    <col min="11" max="11" width="45.140625" bestFit="1" customWidth="1"/>
  </cols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s="1" t="s">
        <v>120</v>
      </c>
      <c r="B2" s="1" t="s">
        <v>91</v>
      </c>
      <c r="C2" s="1" t="s">
        <v>112</v>
      </c>
      <c r="D2" s="2">
        <v>44255.541678240741</v>
      </c>
      <c r="E2" s="1" t="s">
        <v>12</v>
      </c>
      <c r="F2" s="1" t="s">
        <v>33</v>
      </c>
      <c r="G2" s="1" t="s">
        <v>35</v>
      </c>
      <c r="H2" s="1" t="s">
        <v>36</v>
      </c>
      <c r="I2" s="1">
        <v>531.00182071999996</v>
      </c>
      <c r="J2" s="1">
        <v>1.8832300000000001E-3</v>
      </c>
      <c r="K2" s="1" t="s">
        <v>111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22.28515625" bestFit="1" customWidth="1"/>
    <col min="2" max="2" width="34.85546875" bestFit="1" customWidth="1"/>
    <col min="3" max="3" width="31.7109375" bestFit="1" customWidth="1"/>
    <col min="4" max="4" width="14.85546875" bestFit="1" customWidth="1"/>
    <col min="5" max="5" width="15.42578125" bestFit="1" customWidth="1"/>
    <col min="6" max="6" width="13.85546875" bestFit="1" customWidth="1"/>
    <col min="7" max="7" width="16.5703125" bestFit="1" customWidth="1"/>
    <col min="8" max="8" width="13.85546875" bestFit="1" customWidth="1"/>
    <col min="9" max="9" width="15.85546875" bestFit="1" customWidth="1"/>
    <col min="10" max="10" width="13.85546875" bestFit="1" customWidth="1"/>
    <col min="11" max="11" width="33.85546875" bestFit="1" customWidth="1"/>
  </cols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s="1" t="s">
        <v>100</v>
      </c>
      <c r="B2" s="1" t="s">
        <v>92</v>
      </c>
      <c r="C2" s="1" t="s">
        <v>101</v>
      </c>
      <c r="D2" s="2">
        <v>44255.541678240741</v>
      </c>
      <c r="E2" s="1" t="s">
        <v>35</v>
      </c>
      <c r="F2" s="1" t="s">
        <v>36</v>
      </c>
      <c r="G2" s="1" t="s">
        <v>31</v>
      </c>
      <c r="H2" s="1" t="s">
        <v>32</v>
      </c>
      <c r="I2" s="1">
        <v>2.1650599999999999E-3</v>
      </c>
      <c r="J2" s="1">
        <v>461.88014098000002</v>
      </c>
      <c r="K2" s="1" t="s">
        <v>102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21.7109375" bestFit="1" customWidth="1"/>
    <col min="2" max="2" width="34.7109375" bestFit="1" customWidth="1"/>
    <col min="3" max="3" width="28" bestFit="1" customWidth="1"/>
    <col min="4" max="4" width="14.85546875" bestFit="1" customWidth="1"/>
    <col min="5" max="5" width="15.42578125" bestFit="1" customWidth="1"/>
    <col min="6" max="6" width="12.7109375" bestFit="1" customWidth="1"/>
    <col min="7" max="7" width="16.5703125" bestFit="1" customWidth="1"/>
    <col min="8" max="8" width="13.85546875" bestFit="1" customWidth="1"/>
    <col min="9" max="9" width="15.85546875" bestFit="1" customWidth="1"/>
    <col min="10" max="10" width="13.85546875" bestFit="1" customWidth="1"/>
    <col min="11" max="11" width="28" bestFit="1" customWidth="1"/>
  </cols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s="1" t="s">
        <v>103</v>
      </c>
      <c r="B2" s="1" t="s">
        <v>42</v>
      </c>
      <c r="C2" s="1" t="s">
        <v>104</v>
      </c>
      <c r="D2" s="2">
        <v>44255.541678240741</v>
      </c>
      <c r="E2" s="1" t="s">
        <v>10</v>
      </c>
      <c r="F2" s="1" t="s">
        <v>30</v>
      </c>
      <c r="G2" s="1" t="s">
        <v>31</v>
      </c>
      <c r="H2" s="1" t="s">
        <v>32</v>
      </c>
      <c r="I2" s="1">
        <v>0.82487988000000001</v>
      </c>
      <c r="J2" s="1">
        <v>1.21229772</v>
      </c>
      <c r="K2" s="1" t="s">
        <v>105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21.7109375" bestFit="1" customWidth="1"/>
    <col min="2" max="2" width="34.85546875" bestFit="1" customWidth="1"/>
    <col min="3" max="3" width="36.140625" bestFit="1" customWidth="1"/>
    <col min="4" max="4" width="14.85546875" bestFit="1" customWidth="1"/>
    <col min="5" max="5" width="15.42578125" bestFit="1" customWidth="1"/>
    <col min="6" max="6" width="18.28515625" bestFit="1" customWidth="1"/>
    <col min="7" max="7" width="16.5703125" bestFit="1" customWidth="1"/>
    <col min="8" max="8" width="13.85546875" bestFit="1" customWidth="1"/>
    <col min="9" max="9" width="15.85546875" bestFit="1" customWidth="1"/>
    <col min="10" max="10" width="13.85546875" bestFit="1" customWidth="1"/>
    <col min="11" max="11" width="36.140625" bestFit="1" customWidth="1"/>
  </cols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s="1" t="s">
        <v>106</v>
      </c>
      <c r="B2" s="1" t="s">
        <v>93</v>
      </c>
      <c r="C2" s="1" t="s">
        <v>99</v>
      </c>
      <c r="D2" s="2">
        <v>44255.541678240741</v>
      </c>
      <c r="E2" s="1" t="s">
        <v>12</v>
      </c>
      <c r="F2" s="1" t="s">
        <v>33</v>
      </c>
      <c r="G2" s="1" t="s">
        <v>31</v>
      </c>
      <c r="H2" s="1" t="s">
        <v>32</v>
      </c>
      <c r="I2" s="1">
        <v>1.1496528500000001</v>
      </c>
      <c r="J2" s="1">
        <v>0.86982778999999999</v>
      </c>
      <c r="K2" s="1" t="s">
        <v>98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22.42578125" bestFit="1" customWidth="1"/>
    <col min="2" max="2" width="35.140625" bestFit="1" customWidth="1"/>
    <col min="3" max="3" width="45.140625" bestFit="1" customWidth="1"/>
    <col min="4" max="4" width="14.85546875" bestFit="1" customWidth="1"/>
    <col min="5" max="5" width="15.42578125" bestFit="1" customWidth="1"/>
    <col min="6" max="6" width="13.85546875" bestFit="1" customWidth="1"/>
    <col min="7" max="7" width="16.5703125" bestFit="1" customWidth="1"/>
    <col min="8" max="8" width="18.28515625" bestFit="1" customWidth="1"/>
    <col min="9" max="9" width="15.85546875" bestFit="1" customWidth="1"/>
    <col min="10" max="10" width="13.85546875" bestFit="1" customWidth="1"/>
    <col min="11" max="11" width="47.28515625" bestFit="1" customWidth="1"/>
  </cols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s="1" t="s">
        <v>110</v>
      </c>
      <c r="B2" s="1" t="s">
        <v>94</v>
      </c>
      <c r="C2" s="1" t="s">
        <v>111</v>
      </c>
      <c r="D2" s="2">
        <v>44255.541678240741</v>
      </c>
      <c r="E2" s="1" t="s">
        <v>35</v>
      </c>
      <c r="F2" s="1" t="s">
        <v>36</v>
      </c>
      <c r="G2" s="1" t="s">
        <v>12</v>
      </c>
      <c r="H2" s="1" t="s">
        <v>33</v>
      </c>
      <c r="I2" s="1">
        <v>1.8832300000000001E-3</v>
      </c>
      <c r="J2" s="1">
        <v>531.00182071999996</v>
      </c>
      <c r="K2" s="1" t="s">
        <v>112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21.7109375" bestFit="1" customWidth="1"/>
    <col min="2" max="2" width="34.85546875" bestFit="1" customWidth="1"/>
    <col min="3" max="3" width="36.140625" bestFit="1" customWidth="1"/>
    <col min="4" max="4" width="14.85546875" bestFit="1" customWidth="1"/>
    <col min="5" max="5" width="15.42578125" bestFit="1" customWidth="1"/>
    <col min="6" max="6" width="12.7109375" bestFit="1" customWidth="1"/>
    <col min="7" max="7" width="16.5703125" bestFit="1" customWidth="1"/>
    <col min="8" max="8" width="18.28515625" bestFit="1" customWidth="1"/>
    <col min="9" max="9" width="15.85546875" bestFit="1" customWidth="1"/>
    <col min="10" max="10" width="13.85546875" bestFit="1" customWidth="1"/>
    <col min="11" max="11" width="36.140625" bestFit="1" customWidth="1"/>
  </cols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s="1" t="s">
        <v>97</v>
      </c>
      <c r="B2" s="1" t="s">
        <v>95</v>
      </c>
      <c r="C2" s="1" t="s">
        <v>98</v>
      </c>
      <c r="D2" s="2">
        <v>44255.541678240741</v>
      </c>
      <c r="E2" s="1" t="s">
        <v>31</v>
      </c>
      <c r="F2" s="1" t="s">
        <v>32</v>
      </c>
      <c r="G2" s="1" t="s">
        <v>12</v>
      </c>
      <c r="H2" s="1" t="s">
        <v>33</v>
      </c>
      <c r="I2" s="1">
        <v>0.86982778999999999</v>
      </c>
      <c r="J2" s="1">
        <v>1.1496528500000001</v>
      </c>
      <c r="K2" s="1" t="s">
        <v>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21.85546875" bestFit="1" customWidth="1"/>
    <col min="2" max="2" width="35" bestFit="1" customWidth="1"/>
    <col min="3" max="3" width="41.42578125" bestFit="1" customWidth="1"/>
    <col min="4" max="4" width="14.85546875" bestFit="1" customWidth="1"/>
    <col min="5" max="5" width="15.42578125" bestFit="1" customWidth="1"/>
    <col min="6" max="6" width="12.7109375" bestFit="1" customWidth="1"/>
    <col min="7" max="7" width="16.5703125" bestFit="1" customWidth="1"/>
    <col min="8" max="8" width="18.28515625" bestFit="1" customWidth="1"/>
    <col min="9" max="9" width="15.85546875" bestFit="1" customWidth="1"/>
    <col min="10" max="10" width="13.85546875" bestFit="1" customWidth="1"/>
    <col min="11" max="11" width="41.42578125" bestFit="1" customWidth="1"/>
  </cols>
  <sheetData>
    <row r="1" spans="1:1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5">
      <c r="A2" s="1" t="s">
        <v>113</v>
      </c>
      <c r="B2" s="1" t="s">
        <v>96</v>
      </c>
      <c r="C2" s="1" t="s">
        <v>109</v>
      </c>
      <c r="D2" s="2">
        <v>44255.541678240741</v>
      </c>
      <c r="E2" s="1" t="s">
        <v>10</v>
      </c>
      <c r="F2" s="1" t="s">
        <v>30</v>
      </c>
      <c r="G2" s="1" t="s">
        <v>12</v>
      </c>
      <c r="H2" s="1" t="s">
        <v>33</v>
      </c>
      <c r="I2" s="1">
        <v>0.71750343999999999</v>
      </c>
      <c r="J2" s="1">
        <v>1.3937215300000001</v>
      </c>
      <c r="K2" s="1" t="s">
        <v>108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64BBF-C68D-4B09-B070-CDEA6ECDF8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Pre-Bid &amp; CBA Computation</vt:lpstr>
      <vt:lpstr>metaData</vt:lpstr>
      <vt:lpstr>AbokiFx</vt:lpstr>
      <vt:lpstr>Live NGN Rates</vt:lpstr>
      <vt:lpstr>USD</vt:lpstr>
      <vt:lpstr>EUR</vt:lpstr>
      <vt:lpstr>GBP</vt:lpstr>
      <vt:lpstr>gpb rates</vt:lpstr>
      <vt:lpstr>ngn rates</vt:lpstr>
      <vt:lpstr>eur rates</vt:lpstr>
      <vt:lpstr>Sheet7</vt:lpstr>
      <vt:lpstr>Sheet8</vt:lpstr>
      <vt:lpstr>Sheet9</vt:lpstr>
      <vt:lpstr>Sheet11</vt:lpstr>
      <vt:lpstr>Sheet12</vt:lpstr>
      <vt:lpstr>Sheet13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 udo</dc:creator>
  <cp:lastModifiedBy>iGiet</cp:lastModifiedBy>
  <cp:lastPrinted>2021-03-01T04:26:30Z</cp:lastPrinted>
  <dcterms:created xsi:type="dcterms:W3CDTF">2021-02-03T18:45:39Z</dcterms:created>
  <dcterms:modified xsi:type="dcterms:W3CDTF">2023-07-24T08:30:12Z</dcterms:modified>
</cp:coreProperties>
</file>