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194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B46" i="1"/>
  <c r="E34"/>
  <c r="E33"/>
  <c r="E32"/>
  <c r="AA34"/>
  <c r="AA33"/>
  <c r="AA32"/>
  <c r="R31"/>
  <c r="C47"/>
  <c r="P34"/>
  <c r="P35"/>
  <c r="P36"/>
  <c r="S32"/>
  <c r="T32"/>
  <c r="T34" s="1"/>
  <c r="P20"/>
  <c r="W64"/>
  <c r="AB41"/>
  <c r="AC41"/>
  <c r="AD41"/>
  <c r="AE41"/>
  <c r="AB40"/>
  <c r="T3"/>
  <c r="Q3"/>
  <c r="T5" s="1"/>
  <c r="AE27"/>
  <c r="AD27"/>
  <c r="AC27"/>
  <c r="AB27"/>
  <c r="AB26"/>
  <c r="AA20"/>
  <c r="AA19"/>
  <c r="AA18"/>
  <c r="AE16"/>
  <c r="AD16"/>
  <c r="AC16"/>
  <c r="AB16"/>
  <c r="AE15"/>
  <c r="AD15"/>
  <c r="AC15"/>
  <c r="AB15"/>
  <c r="AE14"/>
  <c r="AD14"/>
  <c r="AC14"/>
  <c r="AB14"/>
  <c r="J4"/>
  <c r="L64"/>
  <c r="R41"/>
  <c r="S41"/>
  <c r="T41"/>
  <c r="Q41"/>
  <c r="Q40"/>
  <c r="P19"/>
  <c r="P18"/>
  <c r="T16"/>
  <c r="S16"/>
  <c r="R16"/>
  <c r="Q16"/>
  <c r="T15"/>
  <c r="S15"/>
  <c r="R15"/>
  <c r="Q15"/>
  <c r="T14"/>
  <c r="S14"/>
  <c r="R14"/>
  <c r="Q14"/>
  <c r="I16"/>
  <c r="I15"/>
  <c r="I14"/>
  <c r="H16"/>
  <c r="H15"/>
  <c r="H14"/>
  <c r="G16"/>
  <c r="G15"/>
  <c r="G14"/>
  <c r="F16"/>
  <c r="F15"/>
  <c r="F14"/>
  <c r="E20"/>
  <c r="E19"/>
  <c r="E18"/>
  <c r="A64"/>
  <c r="F26"/>
  <c r="F40"/>
  <c r="J7"/>
  <c r="T6" s="1"/>
  <c r="Z48" s="1"/>
  <c r="I41"/>
  <c r="H41"/>
  <c r="G41"/>
  <c r="F41"/>
  <c r="G27"/>
  <c r="H27"/>
  <c r="I27"/>
  <c r="F27"/>
  <c r="D48" l="1"/>
  <c r="T19"/>
  <c r="T43" s="1"/>
  <c r="R34"/>
  <c r="N46" s="1"/>
  <c r="Q30"/>
  <c r="Q36" s="1"/>
  <c r="M48" s="1"/>
  <c r="S36"/>
  <c r="O48" s="1"/>
  <c r="R37"/>
  <c r="N49" s="1"/>
  <c r="R36"/>
  <c r="N48" s="1"/>
  <c r="R35"/>
  <c r="N47" s="1"/>
  <c r="S35"/>
  <c r="O47" s="1"/>
  <c r="Q4"/>
  <c r="E48"/>
  <c r="Y48"/>
  <c r="Y47"/>
  <c r="S37"/>
  <c r="O49" s="1"/>
  <c r="AA48"/>
  <c r="T37"/>
  <c r="P49" s="1"/>
  <c r="T35"/>
  <c r="P47" s="1"/>
  <c r="S34"/>
  <c r="O46" s="1"/>
  <c r="AB19"/>
  <c r="AB29" s="1"/>
  <c r="T36"/>
  <c r="P48" s="1"/>
  <c r="P46"/>
  <c r="AE21"/>
  <c r="AE31" s="1"/>
  <c r="AD19"/>
  <c r="AD29" s="1"/>
  <c r="G21"/>
  <c r="G31" s="1"/>
  <c r="F20"/>
  <c r="F30" s="1"/>
  <c r="R20"/>
  <c r="R44" s="1"/>
  <c r="AC18"/>
  <c r="AC28" s="1"/>
  <c r="G20"/>
  <c r="G30" s="1"/>
  <c r="H18"/>
  <c r="H28" s="1"/>
  <c r="AD18"/>
  <c r="AD28" s="1"/>
  <c r="AD21"/>
  <c r="AE18"/>
  <c r="AD20"/>
  <c r="G18"/>
  <c r="G28" s="1"/>
  <c r="AC20"/>
  <c r="R18"/>
  <c r="R42" s="1"/>
  <c r="AC21"/>
  <c r="Q18"/>
  <c r="Q42" s="1"/>
  <c r="F19"/>
  <c r="F29" s="1"/>
  <c r="Q20"/>
  <c r="Q44" s="1"/>
  <c r="S18"/>
  <c r="S42" s="1"/>
  <c r="AB18"/>
  <c r="AE19"/>
  <c r="AC19"/>
  <c r="AB20"/>
  <c r="AB21"/>
  <c r="AE20"/>
  <c r="I18"/>
  <c r="I28" s="1"/>
  <c r="T18"/>
  <c r="T42" s="1"/>
  <c r="T20"/>
  <c r="T44" s="1"/>
  <c r="T21"/>
  <c r="T45" s="1"/>
  <c r="S20"/>
  <c r="S44" s="1"/>
  <c r="H21"/>
  <c r="H31" s="1"/>
  <c r="S21"/>
  <c r="S45" s="1"/>
  <c r="S19"/>
  <c r="S43" s="1"/>
  <c r="H20"/>
  <c r="H30" s="1"/>
  <c r="R21"/>
  <c r="R45" s="1"/>
  <c r="R19"/>
  <c r="R43" s="1"/>
  <c r="Q19"/>
  <c r="Q43" s="1"/>
  <c r="Q21"/>
  <c r="Q45" s="1"/>
  <c r="I19"/>
  <c r="I29" s="1"/>
  <c r="F21"/>
  <c r="F31" s="1"/>
  <c r="F18"/>
  <c r="F28" s="1"/>
  <c r="I21"/>
  <c r="I31" s="1"/>
  <c r="G19"/>
  <c r="G29" s="1"/>
  <c r="I20"/>
  <c r="I30" s="1"/>
  <c r="H19"/>
  <c r="H29" s="1"/>
  <c r="Q34" l="1"/>
  <c r="M46" s="1"/>
  <c r="Q46" s="1"/>
  <c r="Q37"/>
  <c r="M49" s="1"/>
  <c r="Q35"/>
  <c r="M47" s="1"/>
  <c r="Q47" s="1"/>
  <c r="T4"/>
  <c r="X46" s="1"/>
  <c r="G35"/>
  <c r="G45" s="1"/>
  <c r="R47"/>
  <c r="AD31"/>
  <c r="AE30"/>
  <c r="AE29"/>
  <c r="AE28"/>
  <c r="AD30"/>
  <c r="AC29"/>
  <c r="AC30"/>
  <c r="AC31"/>
  <c r="Q48"/>
  <c r="AB31"/>
  <c r="AB30"/>
  <c r="Q49"/>
  <c r="AB28"/>
  <c r="T48"/>
  <c r="T49"/>
  <c r="H32"/>
  <c r="H42" s="1"/>
  <c r="S49"/>
  <c r="S48"/>
  <c r="R48"/>
  <c r="R49"/>
  <c r="I32"/>
  <c r="I42" s="1"/>
  <c r="I34"/>
  <c r="I44" s="1"/>
  <c r="I33"/>
  <c r="I43" s="1"/>
  <c r="I35"/>
  <c r="I45" s="1"/>
  <c r="H33"/>
  <c r="H43" s="1"/>
  <c r="G34"/>
  <c r="G44" s="1"/>
  <c r="G32"/>
  <c r="G42" s="1"/>
  <c r="G33"/>
  <c r="G43" s="1"/>
  <c r="H35"/>
  <c r="H45" s="1"/>
  <c r="H34"/>
  <c r="H44" s="1"/>
  <c r="F33"/>
  <c r="F43" s="1"/>
  <c r="F34"/>
  <c r="F44" s="1"/>
  <c r="F32"/>
  <c r="F42" s="1"/>
  <c r="F35"/>
  <c r="F45" s="1"/>
  <c r="R46" l="1"/>
  <c r="M57" s="1"/>
  <c r="M67" s="1"/>
  <c r="T46"/>
  <c r="M59" s="1"/>
  <c r="M69" s="1"/>
  <c r="N56"/>
  <c r="N66" s="1"/>
  <c r="T47"/>
  <c r="N59" s="1"/>
  <c r="N69" s="1"/>
  <c r="S47"/>
  <c r="N58" s="1"/>
  <c r="N68" s="1"/>
  <c r="S46"/>
  <c r="M58" s="1"/>
  <c r="M68" s="1"/>
  <c r="X48"/>
  <c r="O59"/>
  <c r="AC32"/>
  <c r="AC42" s="1"/>
  <c r="N57"/>
  <c r="N67" s="1"/>
  <c r="AE32"/>
  <c r="AE42" s="1"/>
  <c r="M56"/>
  <c r="M66" s="1"/>
  <c r="AB34"/>
  <c r="AB44" s="1"/>
  <c r="AE33"/>
  <c r="AE43" s="1"/>
  <c r="AE35"/>
  <c r="AE45" s="1"/>
  <c r="AE34"/>
  <c r="AE44" s="1"/>
  <c r="AD35"/>
  <c r="AD45" s="1"/>
  <c r="AD32"/>
  <c r="AD42" s="1"/>
  <c r="AD33"/>
  <c r="AD43" s="1"/>
  <c r="AD34"/>
  <c r="AD44" s="1"/>
  <c r="AC34"/>
  <c r="AC44" s="1"/>
  <c r="AC35"/>
  <c r="AC45" s="1"/>
  <c r="AC33"/>
  <c r="AC43" s="1"/>
  <c r="AB35"/>
  <c r="AB45" s="1"/>
  <c r="AB33"/>
  <c r="AB43" s="1"/>
  <c r="O56"/>
  <c r="AB32"/>
  <c r="AB42" s="1"/>
  <c r="O57"/>
  <c r="O58"/>
  <c r="H49"/>
  <c r="I47"/>
  <c r="I49"/>
  <c r="I48"/>
  <c r="I46"/>
  <c r="G46"/>
  <c r="G49"/>
  <c r="G48"/>
  <c r="G47"/>
  <c r="H48"/>
  <c r="H46"/>
  <c r="H47"/>
  <c r="F48"/>
  <c r="F47"/>
  <c r="F46"/>
  <c r="F49"/>
  <c r="B56" l="1"/>
  <c r="O69"/>
  <c r="P69" s="1"/>
  <c r="O68"/>
  <c r="P68" s="1"/>
  <c r="O67"/>
  <c r="P67" s="1"/>
  <c r="D56"/>
  <c r="D66" s="1"/>
  <c r="E66" s="1"/>
  <c r="O66"/>
  <c r="P66" s="1"/>
  <c r="AC46"/>
  <c r="AE46"/>
  <c r="AC49"/>
  <c r="AB49"/>
  <c r="AE48"/>
  <c r="AD48"/>
  <c r="AC47"/>
  <c r="AE47"/>
  <c r="AB48"/>
  <c r="AE49"/>
  <c r="AB47"/>
  <c r="AC48"/>
  <c r="AD47"/>
  <c r="AB46"/>
  <c r="AD46"/>
  <c r="AD49"/>
  <c r="C58"/>
  <c r="C68" s="1"/>
  <c r="B58"/>
  <c r="B68" s="1"/>
  <c r="D58"/>
  <c r="C59"/>
  <c r="C69" s="1"/>
  <c r="B59"/>
  <c r="B69" s="1"/>
  <c r="D59"/>
  <c r="B57"/>
  <c r="B67" s="1"/>
  <c r="D57"/>
  <c r="C57"/>
  <c r="C67" s="1"/>
  <c r="C56"/>
  <c r="C66" s="1"/>
  <c r="B66"/>
  <c r="D69" l="1"/>
  <c r="E69" s="1"/>
  <c r="D68"/>
  <c r="E68" s="1"/>
  <c r="D67"/>
  <c r="E67" s="1"/>
  <c r="Y56"/>
  <c r="Y66" s="1"/>
  <c r="X57"/>
  <c r="X67" s="1"/>
  <c r="X59"/>
  <c r="X69" s="1"/>
  <c r="Y57"/>
  <c r="Y67" s="1"/>
  <c r="Y59"/>
  <c r="Y69" s="1"/>
  <c r="Z57"/>
  <c r="X56"/>
  <c r="X66" s="1"/>
  <c r="Z56"/>
  <c r="Z59"/>
  <c r="Y58"/>
  <c r="Y68" s="1"/>
  <c r="Z58"/>
  <c r="X58"/>
  <c r="X68" s="1"/>
  <c r="Z69" l="1"/>
  <c r="AA69" s="1"/>
  <c r="Z68"/>
  <c r="AA68" s="1"/>
  <c r="Z67"/>
  <c r="AA67" s="1"/>
  <c r="Z66"/>
  <c r="AA66" s="1"/>
</calcChain>
</file>

<file path=xl/sharedStrings.xml><?xml version="1.0" encoding="utf-8"?>
<sst xmlns="http://schemas.openxmlformats.org/spreadsheetml/2006/main" count="177" uniqueCount="81">
  <si>
    <t>PRRE</t>
  </si>
  <si>
    <t>x</t>
  </si>
  <si>
    <t>y</t>
  </si>
  <si>
    <t>z</t>
  </si>
  <si>
    <t>Obj Pos</t>
  </si>
  <si>
    <t>v1</t>
  </si>
  <si>
    <t>v2</t>
  </si>
  <si>
    <t>v3</t>
  </si>
  <si>
    <t>v4</t>
  </si>
  <si>
    <t>PR00FPS</t>
  </si>
  <si>
    <t>MTr</t>
  </si>
  <si>
    <t>v1'</t>
  </si>
  <si>
    <t>v2'</t>
  </si>
  <si>
    <t>v3'</t>
  </si>
  <si>
    <t>v4'</t>
  </si>
  <si>
    <t>1. Modeling Transform (translation only: no scaling, no rotation)</t>
  </si>
  <si>
    <t>2. View Transform (camera translation only: no rotation)</t>
  </si>
  <si>
    <t>VTr</t>
  </si>
  <si>
    <t>v1''</t>
  </si>
  <si>
    <t>v2''</t>
  </si>
  <si>
    <t>v3''</t>
  </si>
  <si>
    <t>v4''</t>
  </si>
  <si>
    <t>Cam Pos</t>
  </si>
  <si>
    <t>3. Projection Transform</t>
  </si>
  <si>
    <t>Cam Fov</t>
  </si>
  <si>
    <t>Cam Aspect</t>
  </si>
  <si>
    <t>Cam NearPl</t>
  </si>
  <si>
    <t>Cam FarPl</t>
  </si>
  <si>
    <t>PTr</t>
  </si>
  <si>
    <t>v1'''</t>
  </si>
  <si>
    <t>v2'''</t>
  </si>
  <si>
    <t>v3'''</t>
  </si>
  <si>
    <t>v4'''</t>
  </si>
  <si>
    <t>DeltaZ</t>
  </si>
  <si>
    <t>4. Perspective Divide</t>
  </si>
  <si>
    <t>v1''''</t>
  </si>
  <si>
    <t>v2''''</t>
  </si>
  <si>
    <t>v3''''</t>
  </si>
  <si>
    <t>v4''''</t>
  </si>
  <si>
    <t>eye coordinates</t>
  </si>
  <si>
    <t>clip coordinates</t>
  </si>
  <si>
    <t>normalized device coordinates</t>
  </si>
  <si>
    <t>world coordinates</t>
  </si>
  <si>
    <t>Viewport X</t>
  </si>
  <si>
    <t>Viewport Y</t>
  </si>
  <si>
    <t>Viewport W</t>
  </si>
  <si>
    <t>Viewport H</t>
  </si>
  <si>
    <t>5. Viewport Transformation</t>
  </si>
  <si>
    <t>window (screen) coordinates</t>
  </si>
  <si>
    <t>v1'''''</t>
  </si>
  <si>
    <t>v2'''''</t>
  </si>
  <si>
    <t>v3'''''</t>
  </si>
  <si>
    <t>v4'''''</t>
  </si>
  <si>
    <t>Tr done with negated x,y cam pos!</t>
  </si>
  <si>
    <t>PTr' (final projection matrix)</t>
  </si>
  <si>
    <t>PTr'</t>
  </si>
  <si>
    <t>2-3. View + Projection Transform (camera is translated only: no rotation)</t>
  </si>
  <si>
    <t>Note: translation by camera pos is also applied to the projection matrix.</t>
  </si>
  <si>
    <t>PRRE alternative: gluPerspective() src + glFrustum() src</t>
  </si>
  <si>
    <t>gluPerspective() matrix is calculated based on the official API doc.</t>
  </si>
  <si>
    <t>ymax</t>
  </si>
  <si>
    <t>xmax</t>
  </si>
  <si>
    <t>temp2</t>
  </si>
  <si>
    <t>temp3</t>
  </si>
  <si>
    <t>temp4</t>
  </si>
  <si>
    <t>for glFrustum()</t>
  </si>
  <si>
    <t>Z-test: GREATER</t>
  </si>
  <si>
    <t>Z-test: LEQUAL</t>
  </si>
  <si>
    <t>Z-clear:</t>
  </si>
  <si>
    <t>First gluPerspective() gets called, then glTranslate().</t>
  </si>
  <si>
    <t>Matrix multiplications happen is reverse order, so translate, then perspective.</t>
  </si>
  <si>
    <t>Highlighted cells are calculated, do NOT manually modify them!</t>
  </si>
  <si>
    <t>zNear</t>
  </si>
  <si>
    <t>zFar</t>
  </si>
  <si>
    <t>glDepthRange()</t>
  </si>
  <si>
    <t>All coords should be in [-1; 1]!</t>
  </si>
  <si>
    <t>Tr done with negated obj Z pos!</t>
  </si>
  <si>
    <t>depth</t>
  </si>
  <si>
    <t>Depth values should be in [0; 1]!</t>
  </si>
  <si>
    <t xml:space="preserve">temp </t>
  </si>
  <si>
    <t>Input values above ... Do NOT modify anything below!             --- Sheet made by PRooF88 ---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</si>
</sst>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\°"/>
  </numFmts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 applyBorder="1"/>
    <xf numFmtId="0" fontId="0" fillId="0" borderId="0" xfId="0"/>
    <xf numFmtId="0" fontId="0" fillId="0" borderId="0" xfId="0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165" fontId="0" fillId="2" borderId="1" xfId="0" applyNumberFormat="1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165" fontId="0" fillId="2" borderId="7" xfId="0" applyNumberFormat="1" applyFill="1" applyBorder="1"/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8" xfId="0" applyNumberFormat="1" applyFill="1" applyBorder="1"/>
    <xf numFmtId="2" fontId="0" fillId="2" borderId="7" xfId="0" applyNumberFormat="1" applyFill="1" applyBorder="1"/>
    <xf numFmtId="1" fontId="0" fillId="2" borderId="7" xfId="0" applyNumberFormat="1" applyFill="1" applyBorder="1"/>
    <xf numFmtId="0" fontId="1" fillId="0" borderId="1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4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64" fontId="0" fillId="2" borderId="4" xfId="0" applyNumberFormat="1" applyFill="1" applyBorder="1"/>
    <xf numFmtId="165" fontId="4" fillId="2" borderId="3" xfId="0" applyNumberFormat="1" applyFont="1" applyFill="1" applyBorder="1"/>
    <xf numFmtId="165" fontId="4" fillId="2" borderId="6" xfId="0" applyNumberFormat="1" applyFont="1" applyFill="1" applyBorder="1"/>
    <xf numFmtId="164" fontId="0" fillId="0" borderId="12" xfId="0" applyNumberFormat="1" applyBorder="1"/>
    <xf numFmtId="164" fontId="0" fillId="0" borderId="15" xfId="0" applyNumberFormat="1" applyBorder="1"/>
    <xf numFmtId="166" fontId="0" fillId="0" borderId="4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" fontId="0" fillId="0" borderId="4" xfId="0" applyNumberFormat="1" applyBorder="1"/>
    <xf numFmtId="0" fontId="1" fillId="0" borderId="9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5" fontId="0" fillId="2" borderId="11" xfId="0" applyNumberFormat="1" applyFill="1" applyBorder="1"/>
    <xf numFmtId="0" fontId="1" fillId="0" borderId="3" xfId="0" applyFont="1" applyFill="1" applyBorder="1" applyAlignment="1">
      <alignment horizontal="right"/>
    </xf>
    <xf numFmtId="0" fontId="1" fillId="0" borderId="0" xfId="0" applyFont="1" applyFill="1" applyBorder="1" applyAlignment="1"/>
    <xf numFmtId="165" fontId="0" fillId="0" borderId="0" xfId="0" applyNumberForma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0" borderId="13" xfId="0" applyFill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/>
    <xf numFmtId="0" fontId="5" fillId="3" borderId="3" xfId="1" applyBorder="1" applyAlignment="1">
      <alignment horizontal="center"/>
    </xf>
    <xf numFmtId="0" fontId="5" fillId="3" borderId="6" xfId="1" applyBorder="1" applyAlignment="1">
      <alignment horizontal="center"/>
    </xf>
    <xf numFmtId="0" fontId="5" fillId="3" borderId="9" xfId="1" applyBorder="1" applyAlignment="1">
      <alignment horizontal="center"/>
    </xf>
    <xf numFmtId="0" fontId="1" fillId="0" borderId="6" xfId="0" applyFont="1" applyBorder="1" applyAlignment="1">
      <alignment horizontal="right"/>
    </xf>
    <xf numFmtId="2" fontId="6" fillId="2" borderId="5" xfId="0" applyNumberFormat="1" applyFont="1" applyFill="1" applyBorder="1"/>
    <xf numFmtId="165" fontId="4" fillId="2" borderId="5" xfId="0" applyNumberFormat="1" applyFont="1" applyFill="1" applyBorder="1"/>
    <xf numFmtId="165" fontId="4" fillId="2" borderId="2" xfId="0" applyNumberFormat="1" applyFont="1" applyFill="1" applyBorder="1"/>
    <xf numFmtId="165" fontId="7" fillId="2" borderId="5" xfId="0" applyNumberFormat="1" applyFont="1" applyFill="1" applyBorder="1"/>
    <xf numFmtId="165" fontId="7" fillId="2" borderId="6" xfId="0" applyNumberFormat="1" applyFont="1" applyFill="1" applyBorder="1"/>
    <xf numFmtId="165" fontId="7" fillId="2" borderId="8" xfId="0" applyNumberFormat="1" applyFont="1" applyFill="1" applyBorder="1"/>
    <xf numFmtId="165" fontId="7" fillId="2" borderId="9" xfId="0" applyNumberFormat="1" applyFont="1" applyFill="1" applyBorder="1"/>
    <xf numFmtId="165" fontId="7" fillId="2" borderId="4" xfId="0" applyNumberFormat="1" applyFont="1" applyFill="1" applyBorder="1"/>
    <xf numFmtId="2" fontId="7" fillId="2" borderId="5" xfId="0" applyNumberFormat="1" applyFont="1" applyFill="1" applyBorder="1"/>
    <xf numFmtId="2" fontId="7" fillId="2" borderId="6" xfId="0" applyNumberFormat="1" applyFont="1" applyFill="1" applyBorder="1"/>
    <xf numFmtId="165" fontId="7" fillId="2" borderId="3" xfId="0" applyNumberFormat="1" applyFont="1" applyFill="1" applyBorder="1"/>
    <xf numFmtId="165" fontId="8" fillId="2" borderId="1" xfId="0" applyNumberFormat="1" applyFont="1" applyFill="1" applyBorder="1"/>
    <xf numFmtId="165" fontId="8" fillId="2" borderId="2" xfId="0" applyNumberFormat="1" applyFont="1" applyFill="1" applyBorder="1"/>
    <xf numFmtId="165" fontId="8" fillId="2" borderId="4" xfId="0" applyNumberFormat="1" applyFont="1" applyFill="1" applyBorder="1"/>
    <xf numFmtId="165" fontId="8" fillId="2" borderId="5" xfId="0" applyNumberFormat="1" applyFont="1" applyFill="1" applyBorder="1"/>
    <xf numFmtId="165" fontId="8" fillId="2" borderId="7" xfId="0" applyNumberFormat="1" applyFont="1" applyFill="1" applyBorder="1"/>
    <xf numFmtId="165" fontId="8" fillId="2" borderId="8" xfId="0" applyNumberFormat="1" applyFont="1" applyFill="1" applyBorder="1"/>
    <xf numFmtId="1" fontId="8" fillId="2" borderId="1" xfId="0" applyNumberFormat="1" applyFont="1" applyFill="1" applyBorder="1"/>
    <xf numFmtId="1" fontId="8" fillId="2" borderId="2" xfId="0" applyNumberFormat="1" applyFont="1" applyFill="1" applyBorder="1"/>
    <xf numFmtId="1" fontId="8" fillId="2" borderId="4" xfId="0" applyNumberFormat="1" applyFont="1" applyFill="1" applyBorder="1"/>
    <xf numFmtId="1" fontId="8" fillId="2" borderId="5" xfId="0" applyNumberFormat="1" applyFont="1" applyFill="1" applyBorder="1"/>
    <xf numFmtId="1" fontId="8" fillId="2" borderId="7" xfId="0" applyNumberFormat="1" applyFont="1" applyFill="1" applyBorder="1"/>
    <xf numFmtId="1" fontId="8" fillId="2" borderId="8" xfId="0" applyNumberFormat="1" applyFont="1" applyFill="1" applyBorder="1"/>
    <xf numFmtId="165" fontId="7" fillId="2" borderId="2" xfId="0" applyNumberFormat="1" applyFont="1" applyFill="1" applyBorder="1"/>
    <xf numFmtId="0" fontId="1" fillId="0" borderId="0" xfId="0" applyFont="1" applyBorder="1" applyAlignment="1">
      <alignment horizontal="center"/>
    </xf>
    <xf numFmtId="164" fontId="0" fillId="2" borderId="1" xfId="0" applyNumberFormat="1" applyFill="1" applyBorder="1"/>
    <xf numFmtId="165" fontId="6" fillId="2" borderId="2" xfId="0" applyNumberFormat="1" applyFont="1" applyFill="1" applyBorder="1"/>
    <xf numFmtId="165" fontId="6" fillId="2" borderId="8" xfId="0" applyNumberFormat="1" applyFont="1" applyFill="1" applyBorder="1"/>
    <xf numFmtId="0" fontId="2" fillId="0" borderId="0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15" xfId="0" applyFont="1" applyFill="1" applyBorder="1" applyAlignment="1">
      <alignment horizontal="right"/>
    </xf>
    <xf numFmtId="0" fontId="0" fillId="0" borderId="0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2">
    <cellStyle name="Jó" xfId="1" builtinId="26"/>
    <cellStyle name="Normál" xfId="0" builtinId="0"/>
  </cellStyles>
  <dxfs count="8"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Munka1!$B$66:$B$69</c:f>
              <c:numCache>
                <c:formatCode>0</c:formatCode>
                <c:ptCount val="4"/>
                <c:pt idx="0">
                  <c:v>280.82464074057901</c:v>
                </c:pt>
                <c:pt idx="1">
                  <c:v>519.17535925942104</c:v>
                </c:pt>
                <c:pt idx="2">
                  <c:v>519.17535925942104</c:v>
                </c:pt>
                <c:pt idx="3">
                  <c:v>280.82464074057901</c:v>
                </c:pt>
              </c:numCache>
            </c:numRef>
          </c:xVal>
          <c:yVal>
            <c:numRef>
              <c:f>Munka1!$C$66:$C$69</c:f>
              <c:numCache>
                <c:formatCode>0</c:formatCode>
                <c:ptCount val="4"/>
                <c:pt idx="0">
                  <c:v>180.82464074057901</c:v>
                </c:pt>
                <c:pt idx="1">
                  <c:v>180.82464074057901</c:v>
                </c:pt>
                <c:pt idx="2">
                  <c:v>419.17535925942099</c:v>
                </c:pt>
                <c:pt idx="3">
                  <c:v>419.17535925942099</c:v>
                </c:pt>
              </c:numCache>
            </c:numRef>
          </c:yVal>
        </c:ser>
        <c:axId val="97010432"/>
        <c:axId val="97011968"/>
      </c:scatterChart>
      <c:valAx>
        <c:axId val="97010432"/>
        <c:scaling>
          <c:orientation val="minMax"/>
          <c:max val="800"/>
          <c:min val="0"/>
        </c:scaling>
        <c:axPos val="b"/>
        <c:numFmt formatCode="0" sourceLinked="1"/>
        <c:tickLblPos val="nextTo"/>
        <c:crossAx val="97011968"/>
        <c:crosses val="autoZero"/>
        <c:crossBetween val="midCat"/>
      </c:valAx>
      <c:valAx>
        <c:axId val="97011968"/>
        <c:scaling>
          <c:orientation val="minMax"/>
          <c:max val="600"/>
          <c:min val="0"/>
        </c:scaling>
        <c:axPos val="l"/>
        <c:majorGridlines/>
        <c:numFmt formatCode="0" sourceLinked="1"/>
        <c:tickLblPos val="nextTo"/>
        <c:crossAx val="9701043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Munka1!$X$66:$X$69</c:f>
              <c:numCache>
                <c:formatCode>0</c:formatCode>
                <c:ptCount val="4"/>
                <c:pt idx="0">
                  <c:v>280.82464074057896</c:v>
                </c:pt>
                <c:pt idx="1">
                  <c:v>519.17535925942104</c:v>
                </c:pt>
                <c:pt idx="2">
                  <c:v>519.17535925942104</c:v>
                </c:pt>
                <c:pt idx="3">
                  <c:v>280.82464074057896</c:v>
                </c:pt>
              </c:numCache>
            </c:numRef>
          </c:xVal>
          <c:yVal>
            <c:numRef>
              <c:f>Munka1!$Y$66:$Y$69</c:f>
              <c:numCache>
                <c:formatCode>0</c:formatCode>
                <c:ptCount val="4"/>
                <c:pt idx="0">
                  <c:v>180.82464074057901</c:v>
                </c:pt>
                <c:pt idx="1">
                  <c:v>180.82464074057901</c:v>
                </c:pt>
                <c:pt idx="2">
                  <c:v>419.17535925942099</c:v>
                </c:pt>
                <c:pt idx="3">
                  <c:v>419.17535925942099</c:v>
                </c:pt>
              </c:numCache>
            </c:numRef>
          </c:yVal>
        </c:ser>
        <c:axId val="62280832"/>
        <c:axId val="62282368"/>
      </c:scatterChart>
      <c:valAx>
        <c:axId val="62280832"/>
        <c:scaling>
          <c:orientation val="minMax"/>
          <c:max val="800"/>
          <c:min val="0"/>
        </c:scaling>
        <c:axPos val="b"/>
        <c:numFmt formatCode="0" sourceLinked="1"/>
        <c:tickLblPos val="nextTo"/>
        <c:crossAx val="62282368"/>
        <c:crosses val="autoZero"/>
        <c:crossBetween val="midCat"/>
      </c:valAx>
      <c:valAx>
        <c:axId val="62282368"/>
        <c:scaling>
          <c:orientation val="minMax"/>
          <c:max val="600"/>
          <c:min val="0"/>
        </c:scaling>
        <c:axPos val="l"/>
        <c:majorGridlines/>
        <c:numFmt formatCode="0" sourceLinked="1"/>
        <c:tickLblPos val="nextTo"/>
        <c:crossAx val="62280832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Munka1!$M$66:$M$69</c:f>
              <c:numCache>
                <c:formatCode>0</c:formatCode>
                <c:ptCount val="4"/>
                <c:pt idx="0">
                  <c:v>280.82464074057901</c:v>
                </c:pt>
                <c:pt idx="1">
                  <c:v>519.17535925942104</c:v>
                </c:pt>
                <c:pt idx="2">
                  <c:v>519.17535925942104</c:v>
                </c:pt>
                <c:pt idx="3">
                  <c:v>280.82464074057901</c:v>
                </c:pt>
              </c:numCache>
            </c:numRef>
          </c:xVal>
          <c:yVal>
            <c:numRef>
              <c:f>Munka1!$N$66:$N$69</c:f>
              <c:numCache>
                <c:formatCode>0</c:formatCode>
                <c:ptCount val="4"/>
                <c:pt idx="0">
                  <c:v>180.82464074057901</c:v>
                </c:pt>
                <c:pt idx="1">
                  <c:v>180.82464074057901</c:v>
                </c:pt>
                <c:pt idx="2">
                  <c:v>419.17535925942099</c:v>
                </c:pt>
                <c:pt idx="3">
                  <c:v>419.17535925942099</c:v>
                </c:pt>
              </c:numCache>
            </c:numRef>
          </c:yVal>
        </c:ser>
        <c:axId val="62305792"/>
        <c:axId val="62307328"/>
      </c:scatterChart>
      <c:valAx>
        <c:axId val="62305792"/>
        <c:scaling>
          <c:orientation val="minMax"/>
          <c:max val="800"/>
          <c:min val="0"/>
        </c:scaling>
        <c:axPos val="b"/>
        <c:numFmt formatCode="0" sourceLinked="1"/>
        <c:tickLblPos val="nextTo"/>
        <c:crossAx val="62307328"/>
        <c:crosses val="autoZero"/>
        <c:crossBetween val="midCat"/>
      </c:valAx>
      <c:valAx>
        <c:axId val="62307328"/>
        <c:scaling>
          <c:orientation val="minMax"/>
          <c:max val="600"/>
          <c:min val="0"/>
        </c:scaling>
        <c:axPos val="l"/>
        <c:majorGridlines/>
        <c:numFmt formatCode="0" sourceLinked="1"/>
        <c:tickLblPos val="nextTo"/>
        <c:crossAx val="62305792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71</xdr:row>
      <xdr:rowOff>19050</xdr:rowOff>
    </xdr:from>
    <xdr:to>
      <xdr:col>9</xdr:col>
      <xdr:colOff>597975</xdr:colOff>
      <xdr:row>89</xdr:row>
      <xdr:rowOff>46050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71</xdr:row>
      <xdr:rowOff>19050</xdr:rowOff>
    </xdr:from>
    <xdr:to>
      <xdr:col>31</xdr:col>
      <xdr:colOff>483675</xdr:colOff>
      <xdr:row>89</xdr:row>
      <xdr:rowOff>46050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71</xdr:row>
      <xdr:rowOff>19050</xdr:rowOff>
    </xdr:from>
    <xdr:to>
      <xdr:col>20</xdr:col>
      <xdr:colOff>474150</xdr:colOff>
      <xdr:row>89</xdr:row>
      <xdr:rowOff>46050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5"/>
  <sheetViews>
    <sheetView tabSelected="1" zoomScaleNormal="100" workbookViewId="0">
      <pane ySplit="11" topLeftCell="A12" activePane="bottomLeft" state="frozen"/>
      <selection pane="bottomLeft" activeCell="A9" sqref="A9"/>
    </sheetView>
  </sheetViews>
  <sheetFormatPr defaultRowHeight="15"/>
  <cols>
    <col min="1" max="1" width="8.5703125" customWidth="1"/>
    <col min="2" max="2" width="6.7109375" customWidth="1"/>
    <col min="3" max="3" width="6.85546875" customWidth="1"/>
    <col min="4" max="5" width="6.5703125" customWidth="1"/>
    <col min="6" max="6" width="7.140625" customWidth="1"/>
    <col min="7" max="9" width="7.42578125" customWidth="1"/>
    <col min="11" max="11" width="1.7109375" customWidth="1"/>
    <col min="12" max="12" width="8.7109375" customWidth="1"/>
    <col min="13" max="13" width="6.85546875" customWidth="1"/>
    <col min="14" max="14" width="6.7109375" customWidth="1"/>
    <col min="15" max="18" width="7.42578125" customWidth="1"/>
    <col min="19" max="19" width="7.28515625" customWidth="1"/>
    <col min="20" max="20" width="7.5703125" customWidth="1"/>
    <col min="22" max="22" width="2.140625" customWidth="1"/>
    <col min="24" max="24" width="7" customWidth="1"/>
    <col min="25" max="25" width="6.7109375" customWidth="1"/>
    <col min="26" max="26" width="6.5703125" customWidth="1"/>
    <col min="27" max="27" width="7" customWidth="1"/>
    <col min="28" max="29" width="7.28515625" customWidth="1"/>
    <col min="30" max="30" width="7.140625" customWidth="1"/>
    <col min="31" max="31" width="7.28515625" customWidth="1"/>
    <col min="33" max="33" width="1.5703125" customWidth="1"/>
  </cols>
  <sheetData>
    <row r="1" spans="1:33" ht="15.75" thickTop="1">
      <c r="A1" s="59"/>
      <c r="B1" s="60" t="s">
        <v>1</v>
      </c>
      <c r="C1" s="60" t="s">
        <v>2</v>
      </c>
      <c r="D1" s="61" t="s">
        <v>3</v>
      </c>
      <c r="E1" s="62"/>
      <c r="F1" s="62"/>
      <c r="G1" s="122" t="s">
        <v>71</v>
      </c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/>
    </row>
    <row r="2" spans="1:33">
      <c r="A2" s="64" t="s">
        <v>4</v>
      </c>
      <c r="B2" s="41">
        <v>0</v>
      </c>
      <c r="C2" s="41">
        <v>0</v>
      </c>
      <c r="D2" s="45">
        <v>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07" t="s">
        <v>65</v>
      </c>
      <c r="Q2" s="107"/>
      <c r="R2" s="30"/>
      <c r="S2" s="107" t="s">
        <v>65</v>
      </c>
      <c r="T2" s="107"/>
      <c r="U2" s="30"/>
      <c r="V2" s="30"/>
      <c r="W2" s="105" t="s">
        <v>74</v>
      </c>
      <c r="X2" s="105"/>
      <c r="Y2" s="30"/>
      <c r="Z2" s="30"/>
      <c r="AA2" s="30"/>
      <c r="AB2" s="30"/>
      <c r="AC2" s="30"/>
      <c r="AD2" s="30"/>
      <c r="AE2" s="30"/>
      <c r="AF2" s="30"/>
      <c r="AG2" s="33"/>
    </row>
    <row r="3" spans="1:33">
      <c r="A3" s="65" t="s">
        <v>22</v>
      </c>
      <c r="B3" s="42">
        <v>0</v>
      </c>
      <c r="C3" s="42">
        <v>0</v>
      </c>
      <c r="D3" s="44">
        <v>0</v>
      </c>
      <c r="E3" s="30"/>
      <c r="F3" s="30"/>
      <c r="G3" s="124" t="s">
        <v>24</v>
      </c>
      <c r="H3" s="125"/>
      <c r="I3" s="125"/>
      <c r="J3" s="43">
        <v>80</v>
      </c>
      <c r="K3" s="30"/>
      <c r="L3" s="124" t="s">
        <v>43</v>
      </c>
      <c r="M3" s="125"/>
      <c r="N3" s="46">
        <v>0</v>
      </c>
      <c r="O3" s="30"/>
      <c r="P3" s="49" t="s">
        <v>60</v>
      </c>
      <c r="Q3" s="16">
        <f>$J$5 * TAN($J$3 * PI() / 360)</f>
        <v>0.83909963117727993</v>
      </c>
      <c r="R3" s="30"/>
      <c r="S3" s="47" t="s">
        <v>79</v>
      </c>
      <c r="T3" s="21">
        <f>2*$J$5</f>
        <v>2</v>
      </c>
      <c r="U3" s="30"/>
      <c r="V3" s="30"/>
      <c r="W3" s="72" t="s">
        <v>72</v>
      </c>
      <c r="X3" s="38">
        <v>0</v>
      </c>
      <c r="Y3" s="30"/>
      <c r="Z3" s="30"/>
      <c r="AA3" s="30"/>
      <c r="AB3" s="30"/>
      <c r="AC3" s="30"/>
      <c r="AD3" s="30"/>
      <c r="AE3" s="30"/>
      <c r="AF3" s="30"/>
      <c r="AG3" s="33"/>
    </row>
    <row r="4" spans="1:33">
      <c r="A4" s="65" t="s">
        <v>5</v>
      </c>
      <c r="B4" s="42">
        <v>-1</v>
      </c>
      <c r="C4" s="42">
        <v>-1</v>
      </c>
      <c r="D4" s="44">
        <v>0</v>
      </c>
      <c r="E4" s="30"/>
      <c r="F4" s="30"/>
      <c r="G4" s="124" t="s">
        <v>25</v>
      </c>
      <c r="H4" s="125"/>
      <c r="I4" s="125"/>
      <c r="J4" s="16">
        <f>$N$5/$N$6</f>
        <v>1.3333333333333333</v>
      </c>
      <c r="K4" s="30"/>
      <c r="L4" s="124" t="s">
        <v>44</v>
      </c>
      <c r="M4" s="125"/>
      <c r="N4" s="46">
        <v>0</v>
      </c>
      <c r="O4" s="30"/>
      <c r="P4" s="48" t="s">
        <v>61</v>
      </c>
      <c r="Q4" s="13">
        <f>$Q$3*$J$4</f>
        <v>1.1187995082363731</v>
      </c>
      <c r="R4" s="30"/>
      <c r="S4" s="29" t="s">
        <v>62</v>
      </c>
      <c r="T4" s="51">
        <f>$Q$4- -$Q$4</f>
        <v>2.2375990164727462</v>
      </c>
      <c r="U4" s="30"/>
      <c r="V4" s="30"/>
      <c r="W4" s="48" t="s">
        <v>73</v>
      </c>
      <c r="X4" s="98">
        <v>1</v>
      </c>
      <c r="Y4" s="30"/>
      <c r="Z4" s="30"/>
      <c r="AA4" s="30"/>
      <c r="AB4" s="30"/>
      <c r="AC4" s="30"/>
      <c r="AD4" s="30"/>
      <c r="AE4" s="30"/>
      <c r="AF4" s="30"/>
      <c r="AG4" s="33"/>
    </row>
    <row r="5" spans="1:33">
      <c r="A5" s="65" t="s">
        <v>6</v>
      </c>
      <c r="B5" s="42">
        <v>1</v>
      </c>
      <c r="C5" s="42">
        <v>-1</v>
      </c>
      <c r="D5" s="44">
        <v>0</v>
      </c>
      <c r="E5" s="30"/>
      <c r="F5" s="30"/>
      <c r="G5" s="124" t="s">
        <v>26</v>
      </c>
      <c r="H5" s="125"/>
      <c r="I5" s="125"/>
      <c r="J5" s="44">
        <v>1</v>
      </c>
      <c r="K5" s="30"/>
      <c r="L5" s="124" t="s">
        <v>45</v>
      </c>
      <c r="M5" s="125"/>
      <c r="N5" s="46">
        <v>800</v>
      </c>
      <c r="O5" s="30"/>
      <c r="P5" s="30"/>
      <c r="Q5" s="30"/>
      <c r="R5" s="30"/>
      <c r="S5" s="29" t="s">
        <v>63</v>
      </c>
      <c r="T5" s="51">
        <f>$Q$3- -$Q$3</f>
        <v>1.6781992623545599</v>
      </c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3"/>
    </row>
    <row r="6" spans="1:33">
      <c r="A6" s="65" t="s">
        <v>7</v>
      </c>
      <c r="B6" s="42">
        <v>1</v>
      </c>
      <c r="C6" s="42">
        <v>1</v>
      </c>
      <c r="D6" s="44">
        <v>0</v>
      </c>
      <c r="E6" s="30"/>
      <c r="F6" s="30"/>
      <c r="G6" s="124" t="s">
        <v>27</v>
      </c>
      <c r="H6" s="125"/>
      <c r="I6" s="125"/>
      <c r="J6" s="44">
        <v>10</v>
      </c>
      <c r="K6" s="30"/>
      <c r="L6" s="126" t="s">
        <v>46</v>
      </c>
      <c r="M6" s="127"/>
      <c r="N6" s="46">
        <v>600</v>
      </c>
      <c r="O6" s="30"/>
      <c r="P6" s="30"/>
      <c r="Q6" s="30"/>
      <c r="R6" s="30"/>
      <c r="S6" s="52" t="s">
        <v>64</v>
      </c>
      <c r="T6" s="13">
        <f>$J$7</f>
        <v>9</v>
      </c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3"/>
    </row>
    <row r="7" spans="1:33">
      <c r="A7" s="65" t="s">
        <v>8</v>
      </c>
      <c r="B7" s="42">
        <v>-1</v>
      </c>
      <c r="C7" s="42">
        <v>1</v>
      </c>
      <c r="D7" s="44">
        <v>0</v>
      </c>
      <c r="E7" s="30"/>
      <c r="F7" s="30"/>
      <c r="G7" s="126" t="s">
        <v>33</v>
      </c>
      <c r="H7" s="127"/>
      <c r="I7" s="127"/>
      <c r="J7" s="38">
        <f>J6-J5</f>
        <v>9</v>
      </c>
      <c r="K7" s="30"/>
      <c r="L7" s="128"/>
      <c r="M7" s="128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3"/>
    </row>
    <row r="8" spans="1:33" ht="15.75" thickBot="1">
      <c r="A8" s="129" t="s">
        <v>80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1"/>
    </row>
    <row r="9" spans="1:33" ht="15.75" thickTop="1"/>
    <row r="10" spans="1:33" ht="15" customHeight="1">
      <c r="A10" s="119" t="s">
        <v>0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  <c r="L10" s="118" t="s">
        <v>9</v>
      </c>
      <c r="M10" s="119"/>
      <c r="N10" s="119"/>
      <c r="O10" s="119"/>
      <c r="P10" s="119"/>
      <c r="Q10" s="119"/>
      <c r="R10" s="119"/>
      <c r="S10" s="119"/>
      <c r="T10" s="119"/>
      <c r="U10" s="119"/>
      <c r="V10" s="120"/>
      <c r="W10" s="118" t="s">
        <v>58</v>
      </c>
      <c r="X10" s="119"/>
      <c r="Y10" s="119"/>
      <c r="Z10" s="119"/>
      <c r="AA10" s="119"/>
      <c r="AB10" s="119"/>
      <c r="AC10" s="119"/>
      <c r="AD10" s="119"/>
      <c r="AE10" s="119"/>
      <c r="AF10" s="119"/>
      <c r="AG10" s="120"/>
    </row>
    <row r="11" spans="1:33" ht="15" customHeight="1" thickBo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20"/>
      <c r="L11" s="118"/>
      <c r="M11" s="119"/>
      <c r="N11" s="119"/>
      <c r="O11" s="119"/>
      <c r="P11" s="119"/>
      <c r="Q11" s="119"/>
      <c r="R11" s="119"/>
      <c r="S11" s="119"/>
      <c r="T11" s="119"/>
      <c r="U11" s="119"/>
      <c r="V11" s="120"/>
      <c r="W11" s="118"/>
      <c r="X11" s="119"/>
      <c r="Y11" s="119"/>
      <c r="Z11" s="119"/>
      <c r="AA11" s="119"/>
      <c r="AB11" s="119"/>
      <c r="AC11" s="119"/>
      <c r="AD11" s="119"/>
      <c r="AE11" s="119"/>
      <c r="AF11" s="119"/>
      <c r="AG11" s="120"/>
    </row>
    <row r="12" spans="1:33" ht="16.5" thickBot="1">
      <c r="A12" s="114" t="s">
        <v>15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3"/>
      <c r="L12" s="112" t="s">
        <v>15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3"/>
      <c r="W12" s="111" t="s">
        <v>15</v>
      </c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</row>
    <row r="13" spans="1:33">
      <c r="A13" s="4"/>
      <c r="B13" s="4"/>
      <c r="C13" s="4"/>
      <c r="D13" s="4"/>
      <c r="E13" s="4"/>
      <c r="F13" s="31" t="s">
        <v>5</v>
      </c>
      <c r="G13" s="31" t="s">
        <v>6</v>
      </c>
      <c r="H13" s="31" t="s">
        <v>7</v>
      </c>
      <c r="I13" s="31" t="s">
        <v>8</v>
      </c>
      <c r="J13" s="4"/>
      <c r="K13" s="33"/>
      <c r="L13" s="4"/>
      <c r="M13" s="4"/>
      <c r="N13" s="4"/>
      <c r="O13" s="4"/>
      <c r="P13" s="4"/>
      <c r="Q13" s="31" t="s">
        <v>5</v>
      </c>
      <c r="R13" s="31" t="s">
        <v>6</v>
      </c>
      <c r="S13" s="31" t="s">
        <v>7</v>
      </c>
      <c r="T13" s="31" t="s">
        <v>8</v>
      </c>
      <c r="U13" s="4"/>
      <c r="V13" s="33"/>
      <c r="W13" s="4"/>
      <c r="X13" s="4"/>
      <c r="Y13" s="4"/>
      <c r="Z13" s="4"/>
      <c r="AA13" s="4"/>
      <c r="AB13" s="31" t="s">
        <v>5</v>
      </c>
      <c r="AC13" s="31" t="s">
        <v>6</v>
      </c>
      <c r="AD13" s="31" t="s">
        <v>7</v>
      </c>
      <c r="AE13" s="31" t="s">
        <v>8</v>
      </c>
      <c r="AF13" s="4"/>
      <c r="AG13" s="33"/>
    </row>
    <row r="14" spans="1:33">
      <c r="A14" s="4"/>
      <c r="B14" s="2"/>
      <c r="C14" s="2"/>
      <c r="D14" s="2"/>
      <c r="E14" s="2"/>
      <c r="F14" s="5">
        <f>$B$4</f>
        <v>-1</v>
      </c>
      <c r="G14" s="6">
        <f>$B$5</f>
        <v>1</v>
      </c>
      <c r="H14" s="6">
        <f>$B$6</f>
        <v>1</v>
      </c>
      <c r="I14" s="7">
        <f>$B$7</f>
        <v>-1</v>
      </c>
      <c r="J14" s="4"/>
      <c r="K14" s="33"/>
      <c r="L14" s="4"/>
      <c r="M14" s="2"/>
      <c r="N14" s="2"/>
      <c r="O14" s="2"/>
      <c r="P14" s="2"/>
      <c r="Q14" s="5">
        <f>$B$4</f>
        <v>-1</v>
      </c>
      <c r="R14" s="6">
        <f>$B$5</f>
        <v>1</v>
      </c>
      <c r="S14" s="6">
        <f>$B$6</f>
        <v>1</v>
      </c>
      <c r="T14" s="7">
        <f>$B$7</f>
        <v>-1</v>
      </c>
      <c r="U14" s="4"/>
      <c r="V14" s="33"/>
      <c r="W14" s="4"/>
      <c r="X14" s="2"/>
      <c r="Y14" s="2"/>
      <c r="Z14" s="2"/>
      <c r="AA14" s="2"/>
      <c r="AB14" s="5">
        <f>$B$4</f>
        <v>-1</v>
      </c>
      <c r="AC14" s="6">
        <f>$B$5</f>
        <v>1</v>
      </c>
      <c r="AD14" s="6">
        <f>$B$6</f>
        <v>1</v>
      </c>
      <c r="AE14" s="7">
        <f>$B$7</f>
        <v>-1</v>
      </c>
      <c r="AF14" s="4"/>
      <c r="AG14" s="33"/>
    </row>
    <row r="15" spans="1:33">
      <c r="A15" s="4"/>
      <c r="B15" s="2"/>
      <c r="C15" s="2"/>
      <c r="D15" s="2"/>
      <c r="E15" s="2"/>
      <c r="F15" s="8">
        <f>$C$4</f>
        <v>-1</v>
      </c>
      <c r="G15" s="9">
        <f>$C$5</f>
        <v>-1</v>
      </c>
      <c r="H15" s="9">
        <f>$C$6</f>
        <v>1</v>
      </c>
      <c r="I15" s="10">
        <f>$C$7</f>
        <v>1</v>
      </c>
      <c r="J15" s="4"/>
      <c r="K15" s="33"/>
      <c r="L15" s="4"/>
      <c r="M15" s="2"/>
      <c r="N15" s="2"/>
      <c r="O15" s="2"/>
      <c r="P15" s="2"/>
      <c r="Q15" s="8">
        <f>$C$4</f>
        <v>-1</v>
      </c>
      <c r="R15" s="9">
        <f>$C$5</f>
        <v>-1</v>
      </c>
      <c r="S15" s="9">
        <f>$C$6</f>
        <v>1</v>
      </c>
      <c r="T15" s="10">
        <f>$C$7</f>
        <v>1</v>
      </c>
      <c r="U15" s="4"/>
      <c r="V15" s="33"/>
      <c r="W15" s="4"/>
      <c r="X15" s="2"/>
      <c r="Y15" s="2"/>
      <c r="Z15" s="2"/>
      <c r="AA15" s="2"/>
      <c r="AB15" s="8">
        <f>$C$4</f>
        <v>-1</v>
      </c>
      <c r="AC15" s="9">
        <f>$C$5</f>
        <v>-1</v>
      </c>
      <c r="AD15" s="9">
        <f>$C$6</f>
        <v>1</v>
      </c>
      <c r="AE15" s="10">
        <f>$C$7</f>
        <v>1</v>
      </c>
      <c r="AF15" s="4"/>
      <c r="AG15" s="33"/>
    </row>
    <row r="16" spans="1:33">
      <c r="A16" s="4"/>
      <c r="B16" s="2"/>
      <c r="C16" s="2"/>
      <c r="D16" s="2"/>
      <c r="E16" s="2"/>
      <c r="F16" s="8">
        <f>$D$4</f>
        <v>0</v>
      </c>
      <c r="G16" s="9">
        <f>$D$5</f>
        <v>0</v>
      </c>
      <c r="H16" s="9">
        <f>$D$6</f>
        <v>0</v>
      </c>
      <c r="I16" s="10">
        <f>$D$7</f>
        <v>0</v>
      </c>
      <c r="J16" s="4"/>
      <c r="K16" s="33"/>
      <c r="L16" s="4"/>
      <c r="M16" s="2"/>
      <c r="N16" s="2"/>
      <c r="O16" s="2"/>
      <c r="P16" s="2"/>
      <c r="Q16" s="8">
        <f>$D$4</f>
        <v>0</v>
      </c>
      <c r="R16" s="9">
        <f>$D$5</f>
        <v>0</v>
      </c>
      <c r="S16" s="9">
        <f>$D$6</f>
        <v>0</v>
      </c>
      <c r="T16" s="10">
        <f>$D$7</f>
        <v>0</v>
      </c>
      <c r="U16" s="4"/>
      <c r="V16" s="33"/>
      <c r="W16" s="4"/>
      <c r="X16" s="2"/>
      <c r="Y16" s="2"/>
      <c r="Z16" s="2"/>
      <c r="AA16" s="2"/>
      <c r="AB16" s="8">
        <f>$D$4</f>
        <v>0</v>
      </c>
      <c r="AC16" s="9">
        <f>$D$5</f>
        <v>0</v>
      </c>
      <c r="AD16" s="9">
        <f>$D$6</f>
        <v>0</v>
      </c>
      <c r="AE16" s="10">
        <f>$D$7</f>
        <v>0</v>
      </c>
      <c r="AF16" s="4"/>
      <c r="AG16" s="33"/>
    </row>
    <row r="17" spans="1:33">
      <c r="A17" s="4"/>
      <c r="B17" s="2"/>
      <c r="C17" s="2"/>
      <c r="D17" s="2"/>
      <c r="E17" s="2"/>
      <c r="F17" s="8">
        <v>1</v>
      </c>
      <c r="G17" s="9">
        <v>1</v>
      </c>
      <c r="H17" s="9">
        <v>1</v>
      </c>
      <c r="I17" s="10">
        <v>1</v>
      </c>
      <c r="J17" s="4"/>
      <c r="K17" s="33"/>
      <c r="L17" s="4"/>
      <c r="M17" s="121" t="s">
        <v>76</v>
      </c>
      <c r="N17" s="121"/>
      <c r="O17" s="121"/>
      <c r="P17" s="121"/>
      <c r="Q17" s="8">
        <v>1</v>
      </c>
      <c r="R17" s="9">
        <v>1</v>
      </c>
      <c r="S17" s="9">
        <v>1</v>
      </c>
      <c r="T17" s="10">
        <v>1</v>
      </c>
      <c r="U17" s="4"/>
      <c r="V17" s="33"/>
      <c r="W17" s="4"/>
      <c r="X17" s="2"/>
      <c r="Y17" s="2"/>
      <c r="Z17" s="2"/>
      <c r="AA17" s="2"/>
      <c r="AB17" s="8">
        <v>1</v>
      </c>
      <c r="AC17" s="9">
        <v>1</v>
      </c>
      <c r="AD17" s="9">
        <v>1</v>
      </c>
      <c r="AE17" s="10">
        <v>1</v>
      </c>
      <c r="AF17" s="4"/>
      <c r="AG17" s="33"/>
    </row>
    <row r="18" spans="1:33">
      <c r="A18" s="32" t="s">
        <v>10</v>
      </c>
      <c r="B18" s="5">
        <v>1</v>
      </c>
      <c r="C18" s="6">
        <v>0</v>
      </c>
      <c r="D18" s="6">
        <v>0</v>
      </c>
      <c r="E18" s="6">
        <f>$B$2</f>
        <v>0</v>
      </c>
      <c r="F18" s="9">
        <f t="shared" ref="F18:I21" si="0">($B18*F$14+$C18*F$15+$D18*F$16+$E18*F$17)</f>
        <v>-1</v>
      </c>
      <c r="G18" s="9">
        <f t="shared" si="0"/>
        <v>1</v>
      </c>
      <c r="H18" s="9">
        <f t="shared" si="0"/>
        <v>1</v>
      </c>
      <c r="I18" s="10">
        <f t="shared" si="0"/>
        <v>-1</v>
      </c>
      <c r="J18" s="4"/>
      <c r="K18" s="33"/>
      <c r="L18" s="32" t="s">
        <v>10</v>
      </c>
      <c r="M18" s="5">
        <v>1</v>
      </c>
      <c r="N18" s="6">
        <v>0</v>
      </c>
      <c r="O18" s="6">
        <v>0</v>
      </c>
      <c r="P18" s="6">
        <f>$B$2</f>
        <v>0</v>
      </c>
      <c r="Q18" s="9">
        <f>($M18*Q$14+$N18*Q$15+$O18*Q$16+$P18*Q$17)</f>
        <v>-1</v>
      </c>
      <c r="R18" s="9">
        <f t="shared" ref="R18:T18" si="1">($M18*R$14+$N18*R$15+$O18*R$16+$P18*R$17)</f>
        <v>1</v>
      </c>
      <c r="S18" s="9">
        <f t="shared" si="1"/>
        <v>1</v>
      </c>
      <c r="T18" s="10">
        <f t="shared" si="1"/>
        <v>-1</v>
      </c>
      <c r="U18" s="4"/>
      <c r="V18" s="33"/>
      <c r="W18" s="32" t="s">
        <v>10</v>
      </c>
      <c r="X18" s="5">
        <v>1</v>
      </c>
      <c r="Y18" s="6">
        <v>0</v>
      </c>
      <c r="Z18" s="6">
        <v>0</v>
      </c>
      <c r="AA18" s="6">
        <f>$B$2</f>
        <v>0</v>
      </c>
      <c r="AB18" s="9">
        <f t="shared" ref="AB18:AE21" si="2">($B18*AB$14+$C18*AB$15+$D18*AB$16+$E18*AB$17)</f>
        <v>-1</v>
      </c>
      <c r="AC18" s="9">
        <f t="shared" si="2"/>
        <v>1</v>
      </c>
      <c r="AD18" s="9">
        <f t="shared" si="2"/>
        <v>1</v>
      </c>
      <c r="AE18" s="10">
        <f t="shared" si="2"/>
        <v>-1</v>
      </c>
      <c r="AF18" s="4"/>
      <c r="AG18" s="33"/>
    </row>
    <row r="19" spans="1:33">
      <c r="A19" s="4"/>
      <c r="B19" s="8">
        <v>0</v>
      </c>
      <c r="C19" s="9">
        <v>1</v>
      </c>
      <c r="D19" s="9">
        <v>0</v>
      </c>
      <c r="E19" s="9">
        <f>$C$2</f>
        <v>0</v>
      </c>
      <c r="F19" s="9">
        <f t="shared" si="0"/>
        <v>-1</v>
      </c>
      <c r="G19" s="9">
        <f t="shared" si="0"/>
        <v>-1</v>
      </c>
      <c r="H19" s="9">
        <f t="shared" si="0"/>
        <v>1</v>
      </c>
      <c r="I19" s="10">
        <f t="shared" si="0"/>
        <v>1</v>
      </c>
      <c r="J19" s="4"/>
      <c r="K19" s="33"/>
      <c r="L19" s="4"/>
      <c r="M19" s="8">
        <v>0</v>
      </c>
      <c r="N19" s="9">
        <v>1</v>
      </c>
      <c r="O19" s="9">
        <v>0</v>
      </c>
      <c r="P19" s="9">
        <f>$C$2</f>
        <v>0</v>
      </c>
      <c r="Q19" s="9">
        <f t="shared" ref="Q19:T21" si="3">($M19*Q$14+$N19*Q$15+$O19*Q$16+$P19*Q$17)</f>
        <v>-1</v>
      </c>
      <c r="R19" s="9">
        <f t="shared" si="3"/>
        <v>-1</v>
      </c>
      <c r="S19" s="9">
        <f t="shared" si="3"/>
        <v>1</v>
      </c>
      <c r="T19" s="10">
        <f t="shared" si="3"/>
        <v>1</v>
      </c>
      <c r="U19" s="4"/>
      <c r="V19" s="33"/>
      <c r="W19" s="4"/>
      <c r="X19" s="8">
        <v>0</v>
      </c>
      <c r="Y19" s="9">
        <v>1</v>
      </c>
      <c r="Z19" s="9">
        <v>0</v>
      </c>
      <c r="AA19" s="9">
        <f>$C$2</f>
        <v>0</v>
      </c>
      <c r="AB19" s="9">
        <f t="shared" si="2"/>
        <v>-1</v>
      </c>
      <c r="AC19" s="9">
        <f t="shared" si="2"/>
        <v>-1</v>
      </c>
      <c r="AD19" s="9">
        <f t="shared" si="2"/>
        <v>1</v>
      </c>
      <c r="AE19" s="10">
        <f t="shared" si="2"/>
        <v>1</v>
      </c>
      <c r="AF19" s="4"/>
      <c r="AG19" s="33"/>
    </row>
    <row r="20" spans="1:33">
      <c r="A20" s="4"/>
      <c r="B20" s="8">
        <v>0</v>
      </c>
      <c r="C20" s="9">
        <v>0</v>
      </c>
      <c r="D20" s="9">
        <v>1</v>
      </c>
      <c r="E20" s="9">
        <f>$D$2</f>
        <v>3</v>
      </c>
      <c r="F20" s="9">
        <f t="shared" si="0"/>
        <v>3</v>
      </c>
      <c r="G20" s="9">
        <f t="shared" si="0"/>
        <v>3</v>
      </c>
      <c r="H20" s="9">
        <f t="shared" si="0"/>
        <v>3</v>
      </c>
      <c r="I20" s="10">
        <f t="shared" si="0"/>
        <v>3</v>
      </c>
      <c r="J20" s="4"/>
      <c r="K20" s="33"/>
      <c r="L20" s="4"/>
      <c r="M20" s="8">
        <v>0</v>
      </c>
      <c r="N20" s="9">
        <v>0</v>
      </c>
      <c r="O20" s="73">
        <v>1</v>
      </c>
      <c r="P20" s="81">
        <f>-$D$2</f>
        <v>-3</v>
      </c>
      <c r="Q20" s="81">
        <f t="shared" si="3"/>
        <v>-3</v>
      </c>
      <c r="R20" s="81">
        <f t="shared" si="3"/>
        <v>-3</v>
      </c>
      <c r="S20" s="81">
        <f t="shared" si="3"/>
        <v>-3</v>
      </c>
      <c r="T20" s="82">
        <f t="shared" si="3"/>
        <v>-3</v>
      </c>
      <c r="U20" s="4"/>
      <c r="V20" s="33"/>
      <c r="W20" s="4"/>
      <c r="X20" s="8">
        <v>0</v>
      </c>
      <c r="Y20" s="9">
        <v>0</v>
      </c>
      <c r="Z20" s="9">
        <v>1</v>
      </c>
      <c r="AA20" s="9">
        <f>$D$2</f>
        <v>3</v>
      </c>
      <c r="AB20" s="9">
        <f t="shared" si="2"/>
        <v>3</v>
      </c>
      <c r="AC20" s="9">
        <f t="shared" si="2"/>
        <v>3</v>
      </c>
      <c r="AD20" s="9">
        <f t="shared" si="2"/>
        <v>3</v>
      </c>
      <c r="AE20" s="10">
        <f t="shared" si="2"/>
        <v>3</v>
      </c>
      <c r="AF20" s="4"/>
      <c r="AG20" s="33"/>
    </row>
    <row r="21" spans="1:33">
      <c r="A21" s="4"/>
      <c r="B21" s="27">
        <v>0</v>
      </c>
      <c r="C21" s="11">
        <v>0</v>
      </c>
      <c r="D21" s="11">
        <v>0</v>
      </c>
      <c r="E21" s="11">
        <v>1</v>
      </c>
      <c r="F21" s="11">
        <f t="shared" si="0"/>
        <v>1</v>
      </c>
      <c r="G21" s="11">
        <f t="shared" si="0"/>
        <v>1</v>
      </c>
      <c r="H21" s="11">
        <f t="shared" si="0"/>
        <v>1</v>
      </c>
      <c r="I21" s="12">
        <f t="shared" si="0"/>
        <v>1</v>
      </c>
      <c r="J21" s="4"/>
      <c r="K21" s="33"/>
      <c r="L21" s="4"/>
      <c r="M21" s="27">
        <v>0</v>
      </c>
      <c r="N21" s="11">
        <v>0</v>
      </c>
      <c r="O21" s="11">
        <v>0</v>
      </c>
      <c r="P21" s="11">
        <v>1</v>
      </c>
      <c r="Q21" s="11">
        <f t="shared" si="3"/>
        <v>1</v>
      </c>
      <c r="R21" s="11">
        <f t="shared" si="3"/>
        <v>1</v>
      </c>
      <c r="S21" s="11">
        <f t="shared" si="3"/>
        <v>1</v>
      </c>
      <c r="T21" s="12">
        <f t="shared" si="3"/>
        <v>1</v>
      </c>
      <c r="U21" s="4"/>
      <c r="V21" s="33"/>
      <c r="W21" s="4"/>
      <c r="X21" s="27">
        <v>0</v>
      </c>
      <c r="Y21" s="11">
        <v>0</v>
      </c>
      <c r="Z21" s="11">
        <v>0</v>
      </c>
      <c r="AA21" s="11">
        <v>1</v>
      </c>
      <c r="AB21" s="11">
        <f t="shared" si="2"/>
        <v>1</v>
      </c>
      <c r="AC21" s="11">
        <f t="shared" si="2"/>
        <v>1</v>
      </c>
      <c r="AD21" s="11">
        <f t="shared" si="2"/>
        <v>1</v>
      </c>
      <c r="AE21" s="12">
        <f t="shared" si="2"/>
        <v>1</v>
      </c>
      <c r="AF21" s="4"/>
      <c r="AG21" s="33"/>
    </row>
    <row r="22" spans="1:33">
      <c r="A22" s="4"/>
      <c r="B22" s="4"/>
      <c r="C22" s="4"/>
      <c r="D22" s="4"/>
      <c r="E22" s="4"/>
      <c r="F22" s="31" t="s">
        <v>11</v>
      </c>
      <c r="G22" s="31" t="s">
        <v>12</v>
      </c>
      <c r="H22" s="31" t="s">
        <v>13</v>
      </c>
      <c r="I22" s="31" t="s">
        <v>14</v>
      </c>
      <c r="J22" s="4"/>
      <c r="K22" s="33"/>
      <c r="L22" s="4"/>
      <c r="M22" s="4"/>
      <c r="N22" s="4"/>
      <c r="O22" s="4"/>
      <c r="P22" s="4"/>
      <c r="Q22" s="31" t="s">
        <v>11</v>
      </c>
      <c r="R22" s="31" t="s">
        <v>12</v>
      </c>
      <c r="S22" s="31" t="s">
        <v>13</v>
      </c>
      <c r="T22" s="31" t="s">
        <v>14</v>
      </c>
      <c r="U22" s="4"/>
      <c r="V22" s="33"/>
      <c r="W22" s="4"/>
      <c r="X22" s="4"/>
      <c r="Y22" s="4"/>
      <c r="Z22" s="4"/>
      <c r="AA22" s="4"/>
      <c r="AB22" s="31" t="s">
        <v>11</v>
      </c>
      <c r="AC22" s="31" t="s">
        <v>12</v>
      </c>
      <c r="AD22" s="31" t="s">
        <v>13</v>
      </c>
      <c r="AE22" s="31" t="s">
        <v>14</v>
      </c>
      <c r="AF22" s="4"/>
      <c r="AG22" s="33"/>
    </row>
    <row r="23" spans="1:33">
      <c r="A23" s="4"/>
      <c r="B23" s="4"/>
      <c r="C23" s="4"/>
      <c r="D23" s="4"/>
      <c r="E23" s="4"/>
      <c r="F23" s="103" t="s">
        <v>42</v>
      </c>
      <c r="G23" s="103"/>
      <c r="H23" s="103"/>
      <c r="I23" s="103"/>
      <c r="J23" s="4"/>
      <c r="K23" s="33"/>
      <c r="L23" s="4"/>
      <c r="M23" s="4"/>
      <c r="N23" s="4"/>
      <c r="O23" s="4"/>
      <c r="P23" s="4"/>
      <c r="Q23" s="103" t="s">
        <v>42</v>
      </c>
      <c r="R23" s="103"/>
      <c r="S23" s="103"/>
      <c r="T23" s="103"/>
      <c r="U23" s="4"/>
      <c r="V23" s="33"/>
      <c r="W23" s="4"/>
      <c r="X23" s="4"/>
      <c r="Y23" s="4"/>
      <c r="Z23" s="4"/>
      <c r="AA23" s="4"/>
      <c r="AB23" s="103" t="s">
        <v>42</v>
      </c>
      <c r="AC23" s="103"/>
      <c r="AD23" s="103"/>
      <c r="AE23" s="103"/>
      <c r="AF23" s="4"/>
      <c r="AG23" s="33"/>
    </row>
    <row r="24" spans="1:33" ht="15.75" thickBot="1">
      <c r="A24" s="4"/>
      <c r="B24" s="4"/>
      <c r="C24" s="4"/>
      <c r="D24" s="4"/>
      <c r="E24" s="4"/>
      <c r="F24" s="4"/>
      <c r="G24" s="4"/>
      <c r="H24" s="4"/>
      <c r="I24" s="4"/>
      <c r="J24" s="4"/>
      <c r="K24" s="33"/>
      <c r="L24" s="34"/>
      <c r="M24" s="4"/>
      <c r="N24" s="4"/>
      <c r="O24" s="4"/>
      <c r="P24" s="4"/>
      <c r="Q24" s="4"/>
      <c r="R24" s="4"/>
      <c r="S24" s="4"/>
      <c r="T24" s="4"/>
      <c r="U24" s="4"/>
      <c r="V24" s="3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33"/>
    </row>
    <row r="25" spans="1:33" ht="16.5" thickBot="1">
      <c r="A25" s="114" t="s">
        <v>16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3"/>
      <c r="L25" s="111" t="s">
        <v>56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3"/>
      <c r="W25" s="111" t="s">
        <v>16</v>
      </c>
      <c r="X25" s="112"/>
      <c r="Y25" s="112"/>
      <c r="Z25" s="112"/>
      <c r="AA25" s="112"/>
      <c r="AB25" s="112"/>
      <c r="AC25" s="112"/>
      <c r="AD25" s="112"/>
      <c r="AE25" s="112"/>
      <c r="AF25" s="112"/>
      <c r="AG25" s="113"/>
    </row>
    <row r="26" spans="1:33">
      <c r="A26" s="4"/>
      <c r="B26" s="4"/>
      <c r="C26" s="4"/>
      <c r="D26" s="4"/>
      <c r="E26" s="4"/>
      <c r="F26" s="103" t="str">
        <f>F23</f>
        <v>world coordinates</v>
      </c>
      <c r="G26" s="103"/>
      <c r="H26" s="103"/>
      <c r="I26" s="103"/>
      <c r="J26" s="4"/>
      <c r="K26" s="33"/>
      <c r="L26" s="104" t="s">
        <v>57</v>
      </c>
      <c r="M26" s="105"/>
      <c r="N26" s="105"/>
      <c r="O26" s="105"/>
      <c r="P26" s="105"/>
      <c r="Q26" s="105"/>
      <c r="R26" s="105"/>
      <c r="S26" s="105"/>
      <c r="T26" s="105"/>
      <c r="U26" s="105"/>
      <c r="V26" s="106"/>
      <c r="W26" s="4"/>
      <c r="X26" s="4"/>
      <c r="Y26" s="4"/>
      <c r="Z26" s="4"/>
      <c r="AA26" s="4"/>
      <c r="AB26" s="103" t="str">
        <f>AB23</f>
        <v>world coordinates</v>
      </c>
      <c r="AC26" s="103"/>
      <c r="AD26" s="103"/>
      <c r="AE26" s="103"/>
      <c r="AF26" s="4"/>
      <c r="AG26" s="33"/>
    </row>
    <row r="27" spans="1:33">
      <c r="A27" s="4"/>
      <c r="B27" s="4"/>
      <c r="C27" s="4"/>
      <c r="D27" s="4"/>
      <c r="E27" s="4"/>
      <c r="F27" s="31" t="str">
        <f>F22</f>
        <v>v1'</v>
      </c>
      <c r="G27" s="31" t="str">
        <f t="shared" ref="G27:I27" si="4">G22</f>
        <v>v2'</v>
      </c>
      <c r="H27" s="31" t="str">
        <f t="shared" si="4"/>
        <v>v3'</v>
      </c>
      <c r="I27" s="31" t="str">
        <f t="shared" si="4"/>
        <v>v4'</v>
      </c>
      <c r="J27" s="4"/>
      <c r="K27" s="33"/>
      <c r="L27" s="104" t="s">
        <v>69</v>
      </c>
      <c r="M27" s="105"/>
      <c r="N27" s="105"/>
      <c r="O27" s="105"/>
      <c r="P27" s="105"/>
      <c r="Q27" s="105"/>
      <c r="R27" s="105"/>
      <c r="S27" s="105"/>
      <c r="T27" s="105"/>
      <c r="U27" s="105"/>
      <c r="V27" s="106"/>
      <c r="W27" s="4"/>
      <c r="X27" s="4"/>
      <c r="Y27" s="4"/>
      <c r="Z27" s="4"/>
      <c r="AA27" s="4"/>
      <c r="AB27" s="31" t="str">
        <f>AB22</f>
        <v>v1'</v>
      </c>
      <c r="AC27" s="31" t="str">
        <f t="shared" ref="AC27:AE27" si="5">AC22</f>
        <v>v2'</v>
      </c>
      <c r="AD27" s="31" t="str">
        <f t="shared" si="5"/>
        <v>v3'</v>
      </c>
      <c r="AE27" s="31" t="str">
        <f t="shared" si="5"/>
        <v>v4'</v>
      </c>
      <c r="AF27" s="4"/>
      <c r="AG27" s="33"/>
    </row>
    <row r="28" spans="1:33">
      <c r="A28" s="4"/>
      <c r="B28" s="2"/>
      <c r="C28" s="2"/>
      <c r="D28" s="2"/>
      <c r="E28" s="2"/>
      <c r="F28" s="5">
        <f>F18</f>
        <v>-1</v>
      </c>
      <c r="G28" s="6">
        <f t="shared" ref="G28:I28" si="6">G18</f>
        <v>1</v>
      </c>
      <c r="H28" s="6">
        <f t="shared" si="6"/>
        <v>1</v>
      </c>
      <c r="I28" s="7">
        <f t="shared" si="6"/>
        <v>-1</v>
      </c>
      <c r="J28" s="4"/>
      <c r="K28" s="33"/>
      <c r="L28" s="104" t="s">
        <v>70</v>
      </c>
      <c r="M28" s="117"/>
      <c r="N28" s="117"/>
      <c r="O28" s="117"/>
      <c r="P28" s="117"/>
      <c r="Q28" s="117"/>
      <c r="R28" s="117"/>
      <c r="S28" s="117"/>
      <c r="T28" s="117"/>
      <c r="U28" s="117"/>
      <c r="V28" s="33"/>
      <c r="W28" s="4"/>
      <c r="X28" s="2"/>
      <c r="Y28" s="2"/>
      <c r="Z28" s="2"/>
      <c r="AA28" s="2"/>
      <c r="AB28" s="5">
        <f>AB18</f>
        <v>-1</v>
      </c>
      <c r="AC28" s="6">
        <f t="shared" ref="AC28:AE28" si="7">AC18</f>
        <v>1</v>
      </c>
      <c r="AD28" s="6">
        <f t="shared" si="7"/>
        <v>1</v>
      </c>
      <c r="AE28" s="7">
        <f t="shared" si="7"/>
        <v>-1</v>
      </c>
      <c r="AF28" s="4"/>
      <c r="AG28" s="33"/>
    </row>
    <row r="29" spans="1:33">
      <c r="A29" s="4"/>
      <c r="B29" s="2"/>
      <c r="C29" s="2"/>
      <c r="D29" s="2"/>
      <c r="E29" s="2"/>
      <c r="F29" s="8">
        <f t="shared" ref="F29:I31" si="8">F19</f>
        <v>-1</v>
      </c>
      <c r="G29" s="9">
        <f t="shared" si="8"/>
        <v>-1</v>
      </c>
      <c r="H29" s="9">
        <f t="shared" si="8"/>
        <v>1</v>
      </c>
      <c r="I29" s="10">
        <f t="shared" si="8"/>
        <v>1</v>
      </c>
      <c r="J29" s="4"/>
      <c r="K29" s="33"/>
      <c r="L29" s="104" t="s">
        <v>59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6"/>
      <c r="W29" s="4"/>
      <c r="X29" s="2"/>
      <c r="Y29" s="2"/>
      <c r="Z29" s="2"/>
      <c r="AA29" s="2"/>
      <c r="AB29" s="8">
        <f t="shared" ref="AB29:AE29" si="9">AB19</f>
        <v>-1</v>
      </c>
      <c r="AC29" s="9">
        <f t="shared" si="9"/>
        <v>-1</v>
      </c>
      <c r="AD29" s="9">
        <f t="shared" si="9"/>
        <v>1</v>
      </c>
      <c r="AE29" s="10">
        <f t="shared" si="9"/>
        <v>1</v>
      </c>
      <c r="AF29" s="4"/>
      <c r="AG29" s="33"/>
    </row>
    <row r="30" spans="1:33">
      <c r="A30" s="4"/>
      <c r="B30" s="2"/>
      <c r="C30" s="2"/>
      <c r="D30" s="2"/>
      <c r="E30" s="2"/>
      <c r="F30" s="8">
        <f t="shared" si="8"/>
        <v>3</v>
      </c>
      <c r="G30" s="9">
        <f t="shared" si="8"/>
        <v>3</v>
      </c>
      <c r="H30" s="9">
        <f t="shared" si="8"/>
        <v>3</v>
      </c>
      <c r="I30" s="10">
        <f t="shared" si="8"/>
        <v>3</v>
      </c>
      <c r="J30" s="4"/>
      <c r="K30" s="33"/>
      <c r="L30" s="34"/>
      <c r="P30" s="1" t="s">
        <v>28</v>
      </c>
      <c r="Q30" s="13">
        <f>1 / TAN(RADIANS($J$3/2)) / $J$4</f>
        <v>0.89381519444565749</v>
      </c>
      <c r="R30" s="14">
        <v>0</v>
      </c>
      <c r="S30" s="14">
        <v>0</v>
      </c>
      <c r="T30" s="15">
        <v>0</v>
      </c>
      <c r="U30" s="4"/>
      <c r="V30" s="33"/>
      <c r="W30" s="4"/>
      <c r="X30" s="2"/>
      <c r="Y30" s="2"/>
      <c r="Z30" s="2"/>
      <c r="AA30" s="2"/>
      <c r="AB30" s="8">
        <f t="shared" ref="AB30:AE30" si="10">AB20</f>
        <v>3</v>
      </c>
      <c r="AC30" s="9">
        <f t="shared" si="10"/>
        <v>3</v>
      </c>
      <c r="AD30" s="9">
        <f t="shared" si="10"/>
        <v>3</v>
      </c>
      <c r="AE30" s="10">
        <f t="shared" si="10"/>
        <v>3</v>
      </c>
      <c r="AF30" s="4"/>
      <c r="AG30" s="33"/>
    </row>
    <row r="31" spans="1:33">
      <c r="A31" s="4"/>
      <c r="B31" s="2"/>
      <c r="C31" s="2"/>
      <c r="D31" s="2"/>
      <c r="E31" s="2"/>
      <c r="F31" s="8">
        <f t="shared" si="8"/>
        <v>1</v>
      </c>
      <c r="G31" s="9">
        <f t="shared" si="8"/>
        <v>1</v>
      </c>
      <c r="H31" s="9">
        <f t="shared" si="8"/>
        <v>1</v>
      </c>
      <c r="I31" s="10">
        <f t="shared" si="8"/>
        <v>1</v>
      </c>
      <c r="J31" s="4"/>
      <c r="K31" s="33"/>
      <c r="L31" s="34"/>
      <c r="Q31" s="16">
        <v>0</v>
      </c>
      <c r="R31" s="17">
        <f>1 / TAN(RADIANS($J$3/2))</f>
        <v>1.19175359259421</v>
      </c>
      <c r="S31" s="17">
        <v>0</v>
      </c>
      <c r="T31" s="18">
        <v>0</v>
      </c>
      <c r="U31" s="4"/>
      <c r="V31" s="33"/>
      <c r="W31" s="4"/>
      <c r="X31" s="2"/>
      <c r="Y31" s="2"/>
      <c r="Z31" s="2"/>
      <c r="AA31" s="2"/>
      <c r="AB31" s="8">
        <f t="shared" ref="AB31:AE31" si="11">AB21</f>
        <v>1</v>
      </c>
      <c r="AC31" s="9">
        <f t="shared" si="11"/>
        <v>1</v>
      </c>
      <c r="AD31" s="9">
        <f t="shared" si="11"/>
        <v>1</v>
      </c>
      <c r="AE31" s="10">
        <f t="shared" si="11"/>
        <v>1</v>
      </c>
      <c r="AF31" s="4"/>
      <c r="AG31" s="33"/>
    </row>
    <row r="32" spans="1:33">
      <c r="A32" s="32" t="s">
        <v>17</v>
      </c>
      <c r="B32" s="5">
        <v>1</v>
      </c>
      <c r="C32" s="6">
        <v>0</v>
      </c>
      <c r="D32" s="6">
        <v>0</v>
      </c>
      <c r="E32" s="6">
        <f>-$B$3</f>
        <v>0</v>
      </c>
      <c r="F32" s="9">
        <f>($B32*F$28+$C32*F$29+$D32*F$30+$E32*F$31)</f>
        <v>-1</v>
      </c>
      <c r="G32" s="9">
        <f t="shared" ref="G32:I32" si="12">($B32*G$28+$C32*G$29+$D32*G$30+$E32*G$31)</f>
        <v>1</v>
      </c>
      <c r="H32" s="9">
        <f t="shared" si="12"/>
        <v>1</v>
      </c>
      <c r="I32" s="10">
        <f t="shared" si="12"/>
        <v>-1</v>
      </c>
      <c r="J32" s="4"/>
      <c r="K32" s="33"/>
      <c r="L32" s="34"/>
      <c r="Q32" s="16">
        <v>0</v>
      </c>
      <c r="R32" s="17">
        <v>0</v>
      </c>
      <c r="S32" s="17">
        <f>($J$5+$J$6) / ($J$5-$J$6)</f>
        <v>-1.2222222222222223</v>
      </c>
      <c r="T32" s="18">
        <f>(2*$J$6*$J$5) / ($J$5-$J$6)</f>
        <v>-2.2222222222222223</v>
      </c>
      <c r="U32" s="4"/>
      <c r="V32" s="33"/>
      <c r="W32" s="32" t="s">
        <v>17</v>
      </c>
      <c r="X32" s="5">
        <v>1</v>
      </c>
      <c r="Y32" s="6">
        <v>0</v>
      </c>
      <c r="Z32" s="6">
        <v>0</v>
      </c>
      <c r="AA32" s="6">
        <f>-$B$3</f>
        <v>0</v>
      </c>
      <c r="AB32" s="9">
        <f>($B32*AB$28+$C32*AB$29+$D32*AB$30+$E32*AB$31)</f>
        <v>-1</v>
      </c>
      <c r="AC32" s="9">
        <f t="shared" ref="AC32:AE32" si="13">($B32*AC$28+$C32*AC$29+$D32*AC$30+$E32*AC$31)</f>
        <v>1</v>
      </c>
      <c r="AD32" s="9">
        <f t="shared" si="13"/>
        <v>1</v>
      </c>
      <c r="AE32" s="10">
        <f t="shared" si="13"/>
        <v>-1</v>
      </c>
      <c r="AF32" s="4"/>
      <c r="AG32" s="33"/>
    </row>
    <row r="33" spans="1:33">
      <c r="A33" s="4"/>
      <c r="B33" s="8">
        <v>0</v>
      </c>
      <c r="C33" s="9">
        <v>1</v>
      </c>
      <c r="D33" s="9">
        <v>0</v>
      </c>
      <c r="E33" s="9">
        <f>-$C$3</f>
        <v>0</v>
      </c>
      <c r="F33" s="9">
        <f t="shared" ref="F33:I35" si="14">($B33*F$28+$C33*F$29+$D33*F$30+$E33*F$31)</f>
        <v>-1</v>
      </c>
      <c r="G33" s="9">
        <f t="shared" si="14"/>
        <v>-1</v>
      </c>
      <c r="H33" s="9">
        <f t="shared" si="14"/>
        <v>1</v>
      </c>
      <c r="I33" s="10">
        <f t="shared" si="14"/>
        <v>1</v>
      </c>
      <c r="J33" s="4"/>
      <c r="K33" s="33"/>
      <c r="L33" s="115" t="s">
        <v>53</v>
      </c>
      <c r="M33" s="116"/>
      <c r="N33" s="116"/>
      <c r="O33" s="116"/>
      <c r="P33" s="116"/>
      <c r="Q33" s="21">
        <v>0</v>
      </c>
      <c r="R33" s="19">
        <v>0</v>
      </c>
      <c r="S33" s="19">
        <v>-1</v>
      </c>
      <c r="T33" s="20">
        <v>0</v>
      </c>
      <c r="U33" s="4"/>
      <c r="V33" s="33"/>
      <c r="W33" s="4"/>
      <c r="X33" s="8">
        <v>0</v>
      </c>
      <c r="Y33" s="9">
        <v>1</v>
      </c>
      <c r="Z33" s="9">
        <v>0</v>
      </c>
      <c r="AA33" s="9">
        <f>-$C$3</f>
        <v>0</v>
      </c>
      <c r="AB33" s="9">
        <f t="shared" ref="AB33:AE35" si="15">($B33*AB$28+$C33*AB$29+$D33*AB$30+$E33*AB$31)</f>
        <v>-1</v>
      </c>
      <c r="AC33" s="9">
        <f t="shared" si="15"/>
        <v>-1</v>
      </c>
      <c r="AD33" s="9">
        <f t="shared" si="15"/>
        <v>1</v>
      </c>
      <c r="AE33" s="10">
        <f t="shared" si="15"/>
        <v>1</v>
      </c>
      <c r="AF33" s="4"/>
      <c r="AG33" s="33"/>
    </row>
    <row r="34" spans="1:33">
      <c r="A34" s="4"/>
      <c r="B34" s="8">
        <v>0</v>
      </c>
      <c r="C34" s="9">
        <v>0</v>
      </c>
      <c r="D34" s="9">
        <v>1</v>
      </c>
      <c r="E34" s="9">
        <f>-$D$3</f>
        <v>0</v>
      </c>
      <c r="F34" s="9">
        <f t="shared" si="14"/>
        <v>3</v>
      </c>
      <c r="G34" s="9">
        <f t="shared" si="14"/>
        <v>3</v>
      </c>
      <c r="H34" s="9">
        <f t="shared" si="14"/>
        <v>3</v>
      </c>
      <c r="I34" s="10">
        <f t="shared" si="14"/>
        <v>3</v>
      </c>
      <c r="J34" s="4"/>
      <c r="K34" s="33"/>
      <c r="L34" s="36" t="s">
        <v>17</v>
      </c>
      <c r="M34" s="13">
        <v>1</v>
      </c>
      <c r="N34" s="14">
        <v>0</v>
      </c>
      <c r="O34" s="14">
        <v>0</v>
      </c>
      <c r="P34" s="39">
        <f>-$B$3</f>
        <v>0</v>
      </c>
      <c r="Q34" s="17">
        <f>($M34*Q$30+$N34*Q$31+$O34*Q$32+$P34*Q$33)</f>
        <v>0.89381519444565749</v>
      </c>
      <c r="R34" s="17">
        <f t="shared" ref="R34:T34" si="16">($M34*R$30+$N34*R$31+$O34*R$32+$P34*R$33)</f>
        <v>0</v>
      </c>
      <c r="S34" s="74">
        <f t="shared" si="16"/>
        <v>0</v>
      </c>
      <c r="T34" s="18">
        <f t="shared" si="16"/>
        <v>0</v>
      </c>
      <c r="U34" s="4"/>
      <c r="V34" s="33"/>
      <c r="W34" s="4"/>
      <c r="X34" s="8">
        <v>0</v>
      </c>
      <c r="Y34" s="9">
        <v>0</v>
      </c>
      <c r="Z34" s="9">
        <v>1</v>
      </c>
      <c r="AA34" s="9">
        <f>-$D$3</f>
        <v>0</v>
      </c>
      <c r="AB34" s="9">
        <f t="shared" si="15"/>
        <v>3</v>
      </c>
      <c r="AC34" s="9">
        <f t="shared" si="15"/>
        <v>3</v>
      </c>
      <c r="AD34" s="9">
        <f t="shared" si="15"/>
        <v>3</v>
      </c>
      <c r="AE34" s="10">
        <f t="shared" si="15"/>
        <v>3</v>
      </c>
      <c r="AF34" s="4"/>
      <c r="AG34" s="33"/>
    </row>
    <row r="35" spans="1:33">
      <c r="A35" s="4"/>
      <c r="B35" s="27">
        <v>0</v>
      </c>
      <c r="C35" s="11">
        <v>0</v>
      </c>
      <c r="D35" s="11">
        <v>0</v>
      </c>
      <c r="E35" s="11">
        <v>1</v>
      </c>
      <c r="F35" s="11">
        <f t="shared" si="14"/>
        <v>1</v>
      </c>
      <c r="G35" s="11">
        <f t="shared" si="14"/>
        <v>1</v>
      </c>
      <c r="H35" s="11">
        <f t="shared" si="14"/>
        <v>1</v>
      </c>
      <c r="I35" s="12">
        <f t="shared" si="14"/>
        <v>1</v>
      </c>
      <c r="J35" s="4"/>
      <c r="K35" s="33"/>
      <c r="L35" s="34"/>
      <c r="M35" s="16">
        <v>0</v>
      </c>
      <c r="N35" s="17">
        <v>1</v>
      </c>
      <c r="O35" s="17">
        <v>0</v>
      </c>
      <c r="P35" s="40">
        <f>-$C$3</f>
        <v>0</v>
      </c>
      <c r="Q35" s="17">
        <f t="shared" ref="Q35:T37" si="17">($M35*Q$30+$N35*Q$31+$O35*Q$32+$P35*Q$33)</f>
        <v>0</v>
      </c>
      <c r="R35" s="17">
        <f t="shared" si="17"/>
        <v>1.19175359259421</v>
      </c>
      <c r="S35" s="74">
        <f t="shared" si="17"/>
        <v>0</v>
      </c>
      <c r="T35" s="18">
        <f t="shared" si="17"/>
        <v>0</v>
      </c>
      <c r="U35" s="4"/>
      <c r="V35" s="33"/>
      <c r="W35" s="4"/>
      <c r="X35" s="27">
        <v>0</v>
      </c>
      <c r="Y35" s="11">
        <v>0</v>
      </c>
      <c r="Z35" s="11">
        <v>0</v>
      </c>
      <c r="AA35" s="11">
        <v>1</v>
      </c>
      <c r="AB35" s="11">
        <f t="shared" si="15"/>
        <v>1</v>
      </c>
      <c r="AC35" s="11">
        <f t="shared" si="15"/>
        <v>1</v>
      </c>
      <c r="AD35" s="11">
        <f t="shared" si="15"/>
        <v>1</v>
      </c>
      <c r="AE35" s="12">
        <f t="shared" si="15"/>
        <v>1</v>
      </c>
      <c r="AF35" s="4"/>
      <c r="AG35" s="33"/>
    </row>
    <row r="36" spans="1:33">
      <c r="A36" s="4"/>
      <c r="B36" s="4"/>
      <c r="C36" s="4"/>
      <c r="D36" s="4"/>
      <c r="E36" s="4"/>
      <c r="F36" s="31" t="s">
        <v>18</v>
      </c>
      <c r="G36" s="31" t="s">
        <v>19</v>
      </c>
      <c r="H36" s="31" t="s">
        <v>20</v>
      </c>
      <c r="I36" s="31" t="s">
        <v>21</v>
      </c>
      <c r="J36" s="4"/>
      <c r="K36" s="33"/>
      <c r="L36" s="34"/>
      <c r="M36" s="16">
        <v>0</v>
      </c>
      <c r="N36" s="17">
        <v>0</v>
      </c>
      <c r="O36" s="17">
        <v>1</v>
      </c>
      <c r="P36" s="18">
        <f>$D$3</f>
        <v>0</v>
      </c>
      <c r="Q36" s="17">
        <f t="shared" si="17"/>
        <v>0</v>
      </c>
      <c r="R36" s="17">
        <f t="shared" si="17"/>
        <v>0</v>
      </c>
      <c r="S36" s="17">
        <f t="shared" si="17"/>
        <v>-1.2222222222222223</v>
      </c>
      <c r="T36" s="18">
        <f t="shared" si="17"/>
        <v>-2.2222222222222223</v>
      </c>
      <c r="U36" s="4"/>
      <c r="V36" s="33"/>
      <c r="W36" s="4"/>
      <c r="X36" s="4"/>
      <c r="Y36" s="4"/>
      <c r="Z36" s="4"/>
      <c r="AA36" s="4"/>
      <c r="AB36" s="31" t="s">
        <v>18</v>
      </c>
      <c r="AC36" s="31" t="s">
        <v>19</v>
      </c>
      <c r="AD36" s="31" t="s">
        <v>20</v>
      </c>
      <c r="AE36" s="31" t="s">
        <v>21</v>
      </c>
      <c r="AF36" s="4"/>
      <c r="AG36" s="33"/>
    </row>
    <row r="37" spans="1:33">
      <c r="A37" s="4"/>
      <c r="B37" s="4"/>
      <c r="C37" s="4"/>
      <c r="D37" s="4"/>
      <c r="E37" s="4"/>
      <c r="F37" s="103" t="s">
        <v>39</v>
      </c>
      <c r="G37" s="103"/>
      <c r="H37" s="103"/>
      <c r="I37" s="103"/>
      <c r="J37" s="4"/>
      <c r="K37" s="33"/>
      <c r="L37" s="34"/>
      <c r="M37" s="21">
        <v>0</v>
      </c>
      <c r="N37" s="19">
        <v>0</v>
      </c>
      <c r="O37" s="19">
        <v>0</v>
      </c>
      <c r="P37" s="20">
        <v>1</v>
      </c>
      <c r="Q37" s="19">
        <f t="shared" si="17"/>
        <v>0</v>
      </c>
      <c r="R37" s="19">
        <f t="shared" si="17"/>
        <v>0</v>
      </c>
      <c r="S37" s="19">
        <f t="shared" si="17"/>
        <v>-1</v>
      </c>
      <c r="T37" s="20">
        <f t="shared" si="17"/>
        <v>0</v>
      </c>
      <c r="U37" s="4"/>
      <c r="V37" s="33"/>
      <c r="W37" s="4"/>
      <c r="X37" s="4"/>
      <c r="Y37" s="4"/>
      <c r="Z37" s="4"/>
      <c r="AA37" s="4"/>
      <c r="AB37" s="103" t="s">
        <v>39</v>
      </c>
      <c r="AC37" s="103"/>
      <c r="AD37" s="103"/>
      <c r="AE37" s="103"/>
      <c r="AF37" s="4"/>
      <c r="AG37" s="33"/>
    </row>
    <row r="38" spans="1:33" ht="15.75" thickBot="1">
      <c r="A38" s="4"/>
      <c r="B38" s="4"/>
      <c r="C38" s="4"/>
      <c r="D38" s="4"/>
      <c r="E38" s="4"/>
      <c r="F38" s="4"/>
      <c r="G38" s="4"/>
      <c r="H38" s="4"/>
      <c r="I38" s="4"/>
      <c r="J38" s="4"/>
      <c r="K38" s="33"/>
      <c r="L38" s="34"/>
      <c r="M38" s="4"/>
      <c r="N38" s="4"/>
      <c r="O38" s="4"/>
      <c r="P38" s="4"/>
      <c r="Q38" s="103" t="s">
        <v>54</v>
      </c>
      <c r="R38" s="103"/>
      <c r="S38" s="103"/>
      <c r="T38" s="103"/>
      <c r="U38" s="4"/>
      <c r="V38" s="33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33"/>
    </row>
    <row r="39" spans="1:33" ht="16.5" thickBot="1">
      <c r="A39" s="114" t="s">
        <v>23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3"/>
      <c r="L39" s="101"/>
      <c r="M39" s="4"/>
      <c r="N39" s="4"/>
      <c r="O39" s="4"/>
      <c r="P39" s="4"/>
      <c r="Q39" s="4"/>
      <c r="R39" s="4"/>
      <c r="S39" s="4"/>
      <c r="T39" s="4"/>
      <c r="U39" s="4"/>
      <c r="V39" s="33"/>
      <c r="W39" s="111" t="s">
        <v>23</v>
      </c>
      <c r="X39" s="112"/>
      <c r="Y39" s="112"/>
      <c r="Z39" s="112"/>
      <c r="AA39" s="112"/>
      <c r="AB39" s="112"/>
      <c r="AC39" s="112"/>
      <c r="AD39" s="112"/>
      <c r="AE39" s="112"/>
      <c r="AF39" s="112"/>
      <c r="AG39" s="113"/>
    </row>
    <row r="40" spans="1:33">
      <c r="A40" s="4"/>
      <c r="B40" s="4"/>
      <c r="C40" s="4"/>
      <c r="D40" s="4"/>
      <c r="E40" s="4"/>
      <c r="F40" s="103" t="str">
        <f>F37</f>
        <v>eye coordinates</v>
      </c>
      <c r="G40" s="103"/>
      <c r="H40" s="103"/>
      <c r="I40" s="103"/>
      <c r="J40" s="4"/>
      <c r="K40" s="33"/>
      <c r="L40" s="34"/>
      <c r="M40" s="4"/>
      <c r="N40" s="4"/>
      <c r="O40" s="4"/>
      <c r="P40" s="4"/>
      <c r="Q40" s="103" t="str">
        <f>Q23</f>
        <v>world coordinates</v>
      </c>
      <c r="R40" s="103"/>
      <c r="S40" s="103"/>
      <c r="T40" s="103"/>
      <c r="U40" s="4"/>
      <c r="V40" s="33"/>
      <c r="AB40" s="103" t="str">
        <f>AB23</f>
        <v>world coordinates</v>
      </c>
      <c r="AC40" s="103"/>
      <c r="AD40" s="103"/>
      <c r="AE40" s="103"/>
      <c r="AG40" s="33"/>
    </row>
    <row r="41" spans="1:33">
      <c r="A41" s="4"/>
      <c r="B41" s="4"/>
      <c r="C41" s="4"/>
      <c r="D41" s="4"/>
      <c r="E41" s="4"/>
      <c r="F41" s="31" t="str">
        <f>F36</f>
        <v>v1''</v>
      </c>
      <c r="G41" s="31" t="str">
        <f>G36</f>
        <v>v2''</v>
      </c>
      <c r="H41" s="31" t="str">
        <f>H36</f>
        <v>v3''</v>
      </c>
      <c r="I41" s="31" t="str">
        <f>I36</f>
        <v>v4''</v>
      </c>
      <c r="J41" s="4"/>
      <c r="K41" s="33"/>
      <c r="L41" s="34"/>
      <c r="M41" s="4"/>
      <c r="N41" s="4"/>
      <c r="O41" s="4"/>
      <c r="P41" s="4"/>
      <c r="Q41" s="31" t="str">
        <f>Q22</f>
        <v>v1'</v>
      </c>
      <c r="R41" s="31" t="str">
        <f t="shared" ref="R41:T41" si="18">R22</f>
        <v>v2'</v>
      </c>
      <c r="S41" s="31" t="str">
        <f t="shared" si="18"/>
        <v>v3'</v>
      </c>
      <c r="T41" s="31" t="str">
        <f t="shared" si="18"/>
        <v>v4'</v>
      </c>
      <c r="U41" s="4"/>
      <c r="V41" s="33"/>
      <c r="AB41" s="31" t="str">
        <f>AB36</f>
        <v>v1''</v>
      </c>
      <c r="AC41" s="31" t="str">
        <f t="shared" ref="AC41:AE41" si="19">AC36</f>
        <v>v2''</v>
      </c>
      <c r="AD41" s="31" t="str">
        <f t="shared" si="19"/>
        <v>v3''</v>
      </c>
      <c r="AE41" s="31" t="str">
        <f t="shared" si="19"/>
        <v>v4''</v>
      </c>
      <c r="AG41" s="33"/>
    </row>
    <row r="42" spans="1:33">
      <c r="A42" s="4"/>
      <c r="B42" s="4"/>
      <c r="C42" s="4"/>
      <c r="D42" s="4"/>
      <c r="E42" s="4"/>
      <c r="F42" s="13">
        <f>F32</f>
        <v>-1</v>
      </c>
      <c r="G42" s="14">
        <f t="shared" ref="G42:I42" si="20">G32</f>
        <v>1</v>
      </c>
      <c r="H42" s="14">
        <f t="shared" si="20"/>
        <v>1</v>
      </c>
      <c r="I42" s="15">
        <f t="shared" si="20"/>
        <v>-1</v>
      </c>
      <c r="J42" s="4"/>
      <c r="K42" s="33"/>
      <c r="L42" s="34"/>
      <c r="M42" s="4"/>
      <c r="N42" s="4"/>
      <c r="O42" s="4"/>
      <c r="P42" s="4"/>
      <c r="Q42" s="13">
        <f>Q18</f>
        <v>-1</v>
      </c>
      <c r="R42" s="14">
        <f t="shared" ref="R42:T42" si="21">R18</f>
        <v>1</v>
      </c>
      <c r="S42" s="14">
        <f t="shared" si="21"/>
        <v>1</v>
      </c>
      <c r="T42" s="15">
        <f t="shared" si="21"/>
        <v>-1</v>
      </c>
      <c r="U42" s="4"/>
      <c r="V42" s="33"/>
      <c r="AB42" s="13">
        <f>AB32</f>
        <v>-1</v>
      </c>
      <c r="AC42" s="13">
        <f t="shared" ref="AC42:AE42" si="22">AC32</f>
        <v>1</v>
      </c>
      <c r="AD42" s="13">
        <f t="shared" si="22"/>
        <v>1</v>
      </c>
      <c r="AE42" s="15">
        <f t="shared" si="22"/>
        <v>-1</v>
      </c>
      <c r="AG42" s="33"/>
    </row>
    <row r="43" spans="1:33">
      <c r="A43" s="4"/>
      <c r="B43" s="4"/>
      <c r="C43" s="4"/>
      <c r="D43" s="4"/>
      <c r="E43" s="4"/>
      <c r="F43" s="16">
        <f t="shared" ref="F43:I45" si="23">F33</f>
        <v>-1</v>
      </c>
      <c r="G43" s="17">
        <f t="shared" si="23"/>
        <v>-1</v>
      </c>
      <c r="H43" s="17">
        <f t="shared" si="23"/>
        <v>1</v>
      </c>
      <c r="I43" s="18">
        <f t="shared" si="23"/>
        <v>1</v>
      </c>
      <c r="J43" s="4"/>
      <c r="K43" s="33"/>
      <c r="L43" s="34"/>
      <c r="M43" s="4"/>
      <c r="N43" s="4"/>
      <c r="O43" s="4"/>
      <c r="P43" s="4"/>
      <c r="Q43" s="16">
        <f t="shared" ref="Q43:T45" si="24">Q19</f>
        <v>-1</v>
      </c>
      <c r="R43" s="17">
        <f t="shared" si="24"/>
        <v>-1</v>
      </c>
      <c r="S43" s="17">
        <f t="shared" si="24"/>
        <v>1</v>
      </c>
      <c r="T43" s="18">
        <f t="shared" si="24"/>
        <v>1</v>
      </c>
      <c r="U43" s="4"/>
      <c r="V43" s="33"/>
      <c r="AB43" s="13">
        <f t="shared" ref="AB43:AE45" si="25">AB33</f>
        <v>-1</v>
      </c>
      <c r="AC43" s="13">
        <f t="shared" si="25"/>
        <v>-1</v>
      </c>
      <c r="AD43" s="13">
        <f t="shared" si="25"/>
        <v>1</v>
      </c>
      <c r="AE43" s="15">
        <f t="shared" si="25"/>
        <v>1</v>
      </c>
      <c r="AG43" s="33"/>
    </row>
    <row r="44" spans="1:33">
      <c r="A44" s="4"/>
      <c r="B44" s="4"/>
      <c r="C44" s="4"/>
      <c r="D44" s="4"/>
      <c r="E44" s="4"/>
      <c r="F44" s="16">
        <f t="shared" si="23"/>
        <v>3</v>
      </c>
      <c r="G44" s="17">
        <f t="shared" si="23"/>
        <v>3</v>
      </c>
      <c r="H44" s="17">
        <f t="shared" si="23"/>
        <v>3</v>
      </c>
      <c r="I44" s="18">
        <f t="shared" si="23"/>
        <v>3</v>
      </c>
      <c r="J44" s="4"/>
      <c r="K44" s="33"/>
      <c r="L44" s="34"/>
      <c r="M44" s="4"/>
      <c r="N44" s="4"/>
      <c r="O44" s="4"/>
      <c r="P44" s="4"/>
      <c r="Q44" s="80">
        <f t="shared" si="24"/>
        <v>-3</v>
      </c>
      <c r="R44" s="76">
        <f t="shared" si="24"/>
        <v>-3</v>
      </c>
      <c r="S44" s="76">
        <f t="shared" si="24"/>
        <v>-3</v>
      </c>
      <c r="T44" s="77">
        <f t="shared" si="24"/>
        <v>-3</v>
      </c>
      <c r="U44" s="4"/>
      <c r="V44" s="33"/>
      <c r="AB44" s="13">
        <f t="shared" si="25"/>
        <v>3</v>
      </c>
      <c r="AC44" s="13">
        <f t="shared" si="25"/>
        <v>3</v>
      </c>
      <c r="AD44" s="13">
        <f t="shared" si="25"/>
        <v>3</v>
      </c>
      <c r="AE44" s="15">
        <f t="shared" si="25"/>
        <v>3</v>
      </c>
      <c r="AG44" s="33"/>
    </row>
    <row r="45" spans="1:33">
      <c r="A45" s="4"/>
      <c r="B45" s="4"/>
      <c r="C45" s="4"/>
      <c r="D45" s="4"/>
      <c r="E45" s="4"/>
      <c r="F45" s="16">
        <f t="shared" si="23"/>
        <v>1</v>
      </c>
      <c r="G45" s="17">
        <f t="shared" si="23"/>
        <v>1</v>
      </c>
      <c r="H45" s="17">
        <f t="shared" si="23"/>
        <v>1</v>
      </c>
      <c r="I45" s="18">
        <f t="shared" si="23"/>
        <v>1</v>
      </c>
      <c r="J45" s="4"/>
      <c r="K45" s="33"/>
      <c r="L45" s="34"/>
      <c r="M45" s="4"/>
      <c r="N45" s="4"/>
      <c r="O45" s="4"/>
      <c r="P45" s="4"/>
      <c r="Q45" s="16">
        <f t="shared" si="24"/>
        <v>1</v>
      </c>
      <c r="R45" s="17">
        <f t="shared" si="24"/>
        <v>1</v>
      </c>
      <c r="S45" s="17">
        <f t="shared" si="24"/>
        <v>1</v>
      </c>
      <c r="T45" s="18">
        <f t="shared" si="24"/>
        <v>1</v>
      </c>
      <c r="U45" s="4"/>
      <c r="V45" s="33"/>
      <c r="AB45" s="13">
        <f t="shared" si="25"/>
        <v>1</v>
      </c>
      <c r="AC45" s="13">
        <f t="shared" si="25"/>
        <v>1</v>
      </c>
      <c r="AD45" s="13">
        <f t="shared" si="25"/>
        <v>1</v>
      </c>
      <c r="AE45" s="15">
        <f t="shared" si="25"/>
        <v>1</v>
      </c>
      <c r="AG45" s="33"/>
    </row>
    <row r="46" spans="1:33">
      <c r="A46" s="32" t="s">
        <v>28</v>
      </c>
      <c r="B46" s="13">
        <f>1 / TAN(RADIANS($J$3/2)) / $J$4</f>
        <v>0.89381519444565749</v>
      </c>
      <c r="C46" s="14">
        <v>0</v>
      </c>
      <c r="D46" s="14">
        <v>0</v>
      </c>
      <c r="E46" s="14">
        <v>0</v>
      </c>
      <c r="F46" s="17">
        <f>($B46*F$42+$C46*F$43+$D46*F$44+$E46*F$45)</f>
        <v>-0.89381519444565749</v>
      </c>
      <c r="G46" s="17">
        <f t="shared" ref="G46:I46" si="26">($B46*G$42+$C46*G$43+$D46*G$44+$E46*G$45)</f>
        <v>0.89381519444565749</v>
      </c>
      <c r="H46" s="17">
        <f t="shared" si="26"/>
        <v>0.89381519444565749</v>
      </c>
      <c r="I46" s="18">
        <f t="shared" si="26"/>
        <v>-0.89381519444565749</v>
      </c>
      <c r="J46" s="4"/>
      <c r="K46" s="33"/>
      <c r="L46" s="36" t="s">
        <v>55</v>
      </c>
      <c r="M46" s="13">
        <f>Q34</f>
        <v>0.89381519444565749</v>
      </c>
      <c r="N46" s="14">
        <f t="shared" ref="N46:P49" si="27">R34</f>
        <v>0</v>
      </c>
      <c r="O46" s="75">
        <f t="shared" si="27"/>
        <v>0</v>
      </c>
      <c r="P46" s="15">
        <f t="shared" si="27"/>
        <v>0</v>
      </c>
      <c r="Q46" s="74">
        <f>($M46*Q$42+$N46*Q$43+$O46*Q$44+$P46*Q$45)</f>
        <v>-0.89381519444565749</v>
      </c>
      <c r="R46" s="74">
        <f t="shared" ref="R46:T46" si="28">($M46*R$42+$N46*R$43+$O46*R$44+$P46*R$45)</f>
        <v>0.89381519444565749</v>
      </c>
      <c r="S46" s="74">
        <f t="shared" si="28"/>
        <v>0.89381519444565749</v>
      </c>
      <c r="T46" s="40">
        <f t="shared" si="28"/>
        <v>-0.89381519444565749</v>
      </c>
      <c r="U46" s="4"/>
      <c r="V46" s="33"/>
      <c r="W46" s="1" t="s">
        <v>28</v>
      </c>
      <c r="X46" s="13">
        <f>$T$3/$T$4</f>
        <v>0.89381519444565771</v>
      </c>
      <c r="Y46" s="14">
        <v>0</v>
      </c>
      <c r="Z46" s="14">
        <v>0</v>
      </c>
      <c r="AA46" s="14">
        <v>0</v>
      </c>
      <c r="AB46" s="14">
        <f>($X46*AB$42+$Y46*AB$43+$Z46*AB$44+$AA46*AB$45)</f>
        <v>-0.89381519444565771</v>
      </c>
      <c r="AC46" s="14">
        <f t="shared" ref="AC46:AE46" si="29">($X46*AC$42+$Y46*AC$43+$Z46*AC$44+$AA46*AC$45)</f>
        <v>0.89381519444565771</v>
      </c>
      <c r="AD46" s="14">
        <f t="shared" si="29"/>
        <v>0.89381519444565771</v>
      </c>
      <c r="AE46" s="15">
        <f t="shared" si="29"/>
        <v>-0.89381519444565771</v>
      </c>
      <c r="AG46" s="33"/>
    </row>
    <row r="47" spans="1:33">
      <c r="A47" s="4"/>
      <c r="B47" s="16">
        <v>0</v>
      </c>
      <c r="C47" s="17">
        <f>1 / TAN(RADIANS($J$3/2))</f>
        <v>1.19175359259421</v>
      </c>
      <c r="D47" s="17">
        <v>0</v>
      </c>
      <c r="E47" s="17">
        <v>0</v>
      </c>
      <c r="F47" s="17">
        <f t="shared" ref="F47:I49" si="30">($B47*F$42+$C47*F$43+$D47*F$44+$E47*F$45)</f>
        <v>-1.19175359259421</v>
      </c>
      <c r="G47" s="17">
        <f t="shared" si="30"/>
        <v>-1.19175359259421</v>
      </c>
      <c r="H47" s="17">
        <f t="shared" si="30"/>
        <v>1.19175359259421</v>
      </c>
      <c r="I47" s="18">
        <f t="shared" si="30"/>
        <v>1.19175359259421</v>
      </c>
      <c r="J47" s="4"/>
      <c r="K47" s="33"/>
      <c r="L47" s="34"/>
      <c r="M47" s="16">
        <f t="shared" ref="M47:M49" si="31">Q35</f>
        <v>0</v>
      </c>
      <c r="N47" s="17">
        <f t="shared" si="27"/>
        <v>1.19175359259421</v>
      </c>
      <c r="O47" s="74">
        <f t="shared" si="27"/>
        <v>0</v>
      </c>
      <c r="P47" s="18">
        <f t="shared" si="27"/>
        <v>0</v>
      </c>
      <c r="Q47" s="74">
        <f t="shared" ref="Q47:T49" si="32">($M47*Q$42+$N47*Q$43+$O47*Q$44+$P47*Q$45)</f>
        <v>-1.19175359259421</v>
      </c>
      <c r="R47" s="74">
        <f t="shared" si="32"/>
        <v>-1.19175359259421</v>
      </c>
      <c r="S47" s="74">
        <f t="shared" si="32"/>
        <v>1.19175359259421</v>
      </c>
      <c r="T47" s="40">
        <f t="shared" si="32"/>
        <v>1.19175359259421</v>
      </c>
      <c r="U47" s="4"/>
      <c r="V47" s="33"/>
      <c r="X47" s="16">
        <v>0</v>
      </c>
      <c r="Y47" s="17">
        <f>$T$3/$T$5</f>
        <v>1.19175359259421</v>
      </c>
      <c r="Z47" s="17">
        <v>0</v>
      </c>
      <c r="AA47" s="17">
        <v>0</v>
      </c>
      <c r="AB47" s="17">
        <f t="shared" ref="AB47:AE49" si="33">($X47*AB$42+$Y47*AB$43+$Z47*AB$44+$AA47*AB$45)</f>
        <v>-1.19175359259421</v>
      </c>
      <c r="AC47" s="17">
        <f t="shared" si="33"/>
        <v>-1.19175359259421</v>
      </c>
      <c r="AD47" s="17">
        <f t="shared" si="33"/>
        <v>1.19175359259421</v>
      </c>
      <c r="AE47" s="18">
        <f t="shared" si="33"/>
        <v>1.19175359259421</v>
      </c>
      <c r="AG47" s="33"/>
    </row>
    <row r="48" spans="1:33">
      <c r="A48" s="4"/>
      <c r="B48" s="16">
        <v>0</v>
      </c>
      <c r="C48" s="17">
        <v>0</v>
      </c>
      <c r="D48" s="17">
        <f>($J$6+$J$5)/($J$7)</f>
        <v>1.2222222222222223</v>
      </c>
      <c r="E48" s="17">
        <f>-2*$J$5*$J$6 / ($J$7)</f>
        <v>-2.2222222222222223</v>
      </c>
      <c r="F48" s="17">
        <f t="shared" si="30"/>
        <v>1.4444444444444446</v>
      </c>
      <c r="G48" s="17">
        <f t="shared" si="30"/>
        <v>1.4444444444444446</v>
      </c>
      <c r="H48" s="17">
        <f t="shared" si="30"/>
        <v>1.4444444444444446</v>
      </c>
      <c r="I48" s="18">
        <f t="shared" si="30"/>
        <v>1.4444444444444446</v>
      </c>
      <c r="J48" s="4"/>
      <c r="K48" s="33"/>
      <c r="L48" s="34"/>
      <c r="M48" s="16">
        <f t="shared" si="31"/>
        <v>0</v>
      </c>
      <c r="N48" s="17">
        <f t="shared" si="27"/>
        <v>0</v>
      </c>
      <c r="O48" s="17">
        <f t="shared" si="27"/>
        <v>-1.2222222222222223</v>
      </c>
      <c r="P48" s="18">
        <f t="shared" si="27"/>
        <v>-2.2222222222222223</v>
      </c>
      <c r="Q48" s="76">
        <f t="shared" si="32"/>
        <v>1.4444444444444446</v>
      </c>
      <c r="R48" s="76">
        <f t="shared" si="32"/>
        <v>1.4444444444444446</v>
      </c>
      <c r="S48" s="76">
        <f t="shared" si="32"/>
        <v>1.4444444444444446</v>
      </c>
      <c r="T48" s="77">
        <f t="shared" si="32"/>
        <v>1.4444444444444446</v>
      </c>
      <c r="U48" s="4"/>
      <c r="V48" s="33"/>
      <c r="X48" s="16">
        <f>($Q$4+-$Q$4)/$T$4</f>
        <v>0</v>
      </c>
      <c r="Y48" s="17">
        <f>($Q$3+-$Q$3) / $T$5</f>
        <v>0</v>
      </c>
      <c r="Z48" s="17">
        <f>(-$J$6-$J$5) / $T$6</f>
        <v>-1.2222222222222223</v>
      </c>
      <c r="AA48" s="17">
        <f>(-$T$3*$J$6) / $T$6</f>
        <v>-2.2222222222222223</v>
      </c>
      <c r="AB48" s="17">
        <f t="shared" si="33"/>
        <v>-5.8888888888888893</v>
      </c>
      <c r="AC48" s="17">
        <f t="shared" si="33"/>
        <v>-5.8888888888888893</v>
      </c>
      <c r="AD48" s="17">
        <f t="shared" si="33"/>
        <v>-5.8888888888888893</v>
      </c>
      <c r="AE48" s="18">
        <f t="shared" si="33"/>
        <v>-5.8888888888888893</v>
      </c>
      <c r="AG48" s="33"/>
    </row>
    <row r="49" spans="1:33">
      <c r="A49" s="4"/>
      <c r="B49" s="21">
        <v>0</v>
      </c>
      <c r="C49" s="19">
        <v>0</v>
      </c>
      <c r="D49" s="19">
        <v>1</v>
      </c>
      <c r="E49" s="19">
        <v>0</v>
      </c>
      <c r="F49" s="19">
        <f t="shared" si="30"/>
        <v>3</v>
      </c>
      <c r="G49" s="19">
        <f t="shared" si="30"/>
        <v>3</v>
      </c>
      <c r="H49" s="19">
        <f t="shared" si="30"/>
        <v>3</v>
      </c>
      <c r="I49" s="20">
        <f t="shared" si="30"/>
        <v>3</v>
      </c>
      <c r="J49" s="4"/>
      <c r="K49" s="33"/>
      <c r="L49" s="34"/>
      <c r="M49" s="21">
        <f t="shared" si="31"/>
        <v>0</v>
      </c>
      <c r="N49" s="19">
        <f t="shared" si="27"/>
        <v>0</v>
      </c>
      <c r="O49" s="19">
        <f t="shared" si="27"/>
        <v>-1</v>
      </c>
      <c r="P49" s="20">
        <f t="shared" si="27"/>
        <v>0</v>
      </c>
      <c r="Q49" s="78">
        <f t="shared" si="32"/>
        <v>3</v>
      </c>
      <c r="R49" s="78">
        <f t="shared" si="32"/>
        <v>3</v>
      </c>
      <c r="S49" s="78">
        <f t="shared" si="32"/>
        <v>3</v>
      </c>
      <c r="T49" s="79">
        <f t="shared" si="32"/>
        <v>3</v>
      </c>
      <c r="U49" s="4"/>
      <c r="V49" s="33"/>
      <c r="X49" s="21">
        <v>0</v>
      </c>
      <c r="Y49" s="19">
        <v>0</v>
      </c>
      <c r="Z49" s="19">
        <v>1</v>
      </c>
      <c r="AA49" s="19">
        <v>0</v>
      </c>
      <c r="AB49" s="19">
        <f t="shared" si="33"/>
        <v>3</v>
      </c>
      <c r="AC49" s="19">
        <f t="shared" si="33"/>
        <v>3</v>
      </c>
      <c r="AD49" s="19">
        <f t="shared" si="33"/>
        <v>3</v>
      </c>
      <c r="AE49" s="20">
        <f t="shared" si="33"/>
        <v>3</v>
      </c>
      <c r="AG49" s="33"/>
    </row>
    <row r="50" spans="1:33">
      <c r="A50" s="4"/>
      <c r="B50" s="4"/>
      <c r="C50" s="4"/>
      <c r="D50" s="4"/>
      <c r="E50" s="4"/>
      <c r="F50" s="31" t="s">
        <v>29</v>
      </c>
      <c r="G50" s="31" t="s">
        <v>30</v>
      </c>
      <c r="H50" s="31" t="s">
        <v>31</v>
      </c>
      <c r="I50" s="31" t="s">
        <v>32</v>
      </c>
      <c r="J50" s="4"/>
      <c r="K50" s="33"/>
      <c r="L50" s="34"/>
      <c r="M50" s="4"/>
      <c r="N50" s="4"/>
      <c r="O50" s="4"/>
      <c r="P50" s="4"/>
      <c r="Q50" s="31" t="s">
        <v>18</v>
      </c>
      <c r="R50" s="31" t="s">
        <v>19</v>
      </c>
      <c r="S50" s="31" t="s">
        <v>20</v>
      </c>
      <c r="T50" s="37" t="s">
        <v>21</v>
      </c>
      <c r="U50" s="4"/>
      <c r="V50" s="33"/>
      <c r="AB50" s="31" t="s">
        <v>29</v>
      </c>
      <c r="AC50" s="31" t="s">
        <v>30</v>
      </c>
      <c r="AD50" s="31" t="s">
        <v>31</v>
      </c>
      <c r="AE50" s="37" t="s">
        <v>32</v>
      </c>
      <c r="AG50" s="33"/>
    </row>
    <row r="51" spans="1:33">
      <c r="A51" s="4"/>
      <c r="B51" s="4"/>
      <c r="C51" s="4"/>
      <c r="D51" s="4"/>
      <c r="E51" s="4"/>
      <c r="F51" s="103" t="s">
        <v>40</v>
      </c>
      <c r="G51" s="103"/>
      <c r="H51" s="103"/>
      <c r="I51" s="103"/>
      <c r="J51" s="4"/>
      <c r="K51" s="33"/>
      <c r="L51" s="34"/>
      <c r="M51" s="4"/>
      <c r="N51" s="4"/>
      <c r="O51" s="4"/>
      <c r="P51" s="4"/>
      <c r="Q51" s="103" t="s">
        <v>40</v>
      </c>
      <c r="R51" s="103"/>
      <c r="S51" s="103"/>
      <c r="T51" s="103"/>
      <c r="U51" s="4"/>
      <c r="V51" s="33"/>
      <c r="AB51" s="103" t="s">
        <v>40</v>
      </c>
      <c r="AC51" s="103"/>
      <c r="AD51" s="103"/>
      <c r="AE51" s="103"/>
      <c r="AG51" s="33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33"/>
      <c r="L52" s="34"/>
      <c r="M52" s="4"/>
      <c r="N52" s="4"/>
      <c r="O52" s="4"/>
      <c r="P52" s="4"/>
      <c r="Q52" s="4"/>
      <c r="R52" s="4"/>
      <c r="S52" s="4"/>
      <c r="T52" s="4"/>
      <c r="U52" s="4"/>
      <c r="V52" s="33"/>
      <c r="AG52" s="33"/>
    </row>
    <row r="53" spans="1:33" ht="15.75">
      <c r="A53" s="109" t="s">
        <v>34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10"/>
      <c r="L53" s="108" t="s">
        <v>34</v>
      </c>
      <c r="M53" s="109"/>
      <c r="N53" s="109"/>
      <c r="O53" s="109"/>
      <c r="P53" s="109"/>
      <c r="Q53" s="109"/>
      <c r="R53" s="109"/>
      <c r="S53" s="109"/>
      <c r="T53" s="109"/>
      <c r="U53" s="109"/>
      <c r="V53" s="110"/>
      <c r="W53" s="108" t="s">
        <v>34</v>
      </c>
      <c r="X53" s="109"/>
      <c r="Y53" s="109"/>
      <c r="Z53" s="109"/>
      <c r="AA53" s="109"/>
      <c r="AB53" s="109"/>
      <c r="AC53" s="109"/>
      <c r="AD53" s="109"/>
      <c r="AE53" s="109"/>
      <c r="AF53" s="109"/>
      <c r="AG53" s="110"/>
    </row>
    <row r="54" spans="1:33">
      <c r="A54" s="103"/>
      <c r="B54" s="103"/>
      <c r="C54" s="103"/>
      <c r="D54" s="103"/>
      <c r="E54" s="4"/>
      <c r="F54" s="4"/>
      <c r="G54" s="4"/>
      <c r="H54" s="4"/>
      <c r="I54" s="4"/>
      <c r="J54" s="4"/>
      <c r="K54" s="33"/>
      <c r="L54" s="102"/>
      <c r="M54" s="103"/>
      <c r="N54" s="103"/>
      <c r="O54" s="103"/>
      <c r="P54" s="4"/>
      <c r="Q54" s="4"/>
      <c r="R54" s="4"/>
      <c r="S54" s="4"/>
      <c r="T54" s="4"/>
      <c r="U54" s="4"/>
      <c r="V54" s="33"/>
      <c r="W54" s="102"/>
      <c r="X54" s="103"/>
      <c r="Y54" s="103"/>
      <c r="Z54" s="103"/>
      <c r="AA54" s="4"/>
      <c r="AB54" s="4"/>
      <c r="AC54" s="4"/>
      <c r="AD54" s="4"/>
      <c r="AE54" s="4"/>
      <c r="AF54" s="4"/>
      <c r="AG54" s="33"/>
    </row>
    <row r="55" spans="1:33">
      <c r="A55" s="4"/>
      <c r="B55" s="31" t="s">
        <v>1</v>
      </c>
      <c r="C55" s="31" t="s">
        <v>2</v>
      </c>
      <c r="D55" s="31" t="s">
        <v>3</v>
      </c>
      <c r="E55" s="4"/>
      <c r="F55" s="4"/>
      <c r="G55" s="4"/>
      <c r="H55" s="4"/>
      <c r="I55" s="4"/>
      <c r="J55" s="4"/>
      <c r="K55" s="33"/>
      <c r="L55" s="34"/>
      <c r="M55" s="31" t="s">
        <v>1</v>
      </c>
      <c r="N55" s="31" t="s">
        <v>2</v>
      </c>
      <c r="O55" s="31" t="s">
        <v>3</v>
      </c>
      <c r="P55" s="4"/>
      <c r="Q55" s="4"/>
      <c r="R55" s="4"/>
      <c r="S55" s="4"/>
      <c r="T55" s="4"/>
      <c r="U55" s="4"/>
      <c r="V55" s="33"/>
      <c r="W55" s="34"/>
      <c r="X55" s="31" t="s">
        <v>1</v>
      </c>
      <c r="Y55" s="31" t="s">
        <v>2</v>
      </c>
      <c r="Z55" s="31" t="s">
        <v>3</v>
      </c>
      <c r="AA55" s="4"/>
      <c r="AB55" s="4"/>
      <c r="AC55" s="4"/>
      <c r="AD55" s="4"/>
      <c r="AE55" s="4"/>
      <c r="AF55" s="4"/>
      <c r="AG55" s="33"/>
    </row>
    <row r="56" spans="1:33">
      <c r="A56" s="32" t="s">
        <v>35</v>
      </c>
      <c r="B56" s="13">
        <f>F46/F49</f>
        <v>-0.2979383981485525</v>
      </c>
      <c r="C56" s="14">
        <f>F47/F49</f>
        <v>-0.39725119753140331</v>
      </c>
      <c r="D56" s="15">
        <f>F48/F49</f>
        <v>0.48148148148148157</v>
      </c>
      <c r="E56" s="4"/>
      <c r="F56" s="4"/>
      <c r="G56" s="4"/>
      <c r="H56" s="4"/>
      <c r="I56" s="4"/>
      <c r="J56" s="4"/>
      <c r="K56" s="33"/>
      <c r="L56" s="36" t="s">
        <v>29</v>
      </c>
      <c r="M56" s="84">
        <f>Q46/Q49</f>
        <v>-0.2979383981485525</v>
      </c>
      <c r="N56" s="85">
        <f>Q47/Q49</f>
        <v>-0.39725119753140331</v>
      </c>
      <c r="O56" s="83">
        <f>Q48/Q49</f>
        <v>0.48148148148148157</v>
      </c>
      <c r="P56" s="4"/>
      <c r="Q56" s="4"/>
      <c r="R56" s="4"/>
      <c r="S56" s="4"/>
      <c r="T56" s="4"/>
      <c r="U56" s="4"/>
      <c r="V56" s="33"/>
      <c r="W56" s="36" t="s">
        <v>35</v>
      </c>
      <c r="X56" s="13">
        <f>AB46/AB49</f>
        <v>-0.29793839814855255</v>
      </c>
      <c r="Y56" s="14">
        <f>AB47/AB49</f>
        <v>-0.39725119753140331</v>
      </c>
      <c r="Z56" s="15">
        <f>AB48/AB49</f>
        <v>-1.962962962962963</v>
      </c>
      <c r="AA56" s="4"/>
      <c r="AB56" s="4"/>
      <c r="AC56" s="4"/>
      <c r="AD56" s="4"/>
      <c r="AE56" s="4"/>
      <c r="AF56" s="4"/>
      <c r="AG56" s="33"/>
    </row>
    <row r="57" spans="1:33">
      <c r="A57" s="32" t="s">
        <v>36</v>
      </c>
      <c r="B57" s="16">
        <f>G46/G49</f>
        <v>0.2979383981485525</v>
      </c>
      <c r="C57" s="17">
        <f>G47/G49</f>
        <v>-0.39725119753140331</v>
      </c>
      <c r="D57" s="18">
        <f>G48/G49</f>
        <v>0.48148148148148157</v>
      </c>
      <c r="E57" s="4"/>
      <c r="F57" s="4"/>
      <c r="G57" s="4"/>
      <c r="H57" s="4"/>
      <c r="I57" s="4"/>
      <c r="J57" s="4"/>
      <c r="K57" s="33"/>
      <c r="L57" s="36" t="s">
        <v>30</v>
      </c>
      <c r="M57" s="86">
        <f>R46/R49</f>
        <v>0.2979383981485525</v>
      </c>
      <c r="N57" s="87">
        <f>R47/R49</f>
        <v>-0.39725119753140331</v>
      </c>
      <c r="O57" s="77">
        <f>R48/R49</f>
        <v>0.48148148148148157</v>
      </c>
      <c r="P57" s="4"/>
      <c r="Q57" s="4"/>
      <c r="R57" s="4"/>
      <c r="S57" s="4"/>
      <c r="T57" s="4"/>
      <c r="U57" s="4"/>
      <c r="V57" s="33"/>
      <c r="W57" s="36" t="s">
        <v>36</v>
      </c>
      <c r="X57" s="16">
        <f>AC46/AC49</f>
        <v>0.29793839814855255</v>
      </c>
      <c r="Y57" s="17">
        <f>AC47/AC49</f>
        <v>-0.39725119753140331</v>
      </c>
      <c r="Z57" s="18">
        <f>AC48/AC49</f>
        <v>-1.962962962962963</v>
      </c>
      <c r="AA57" s="4"/>
      <c r="AB57" s="4"/>
      <c r="AC57" s="4"/>
      <c r="AD57" s="4"/>
      <c r="AE57" s="4"/>
      <c r="AF57" s="4"/>
      <c r="AG57" s="33"/>
    </row>
    <row r="58" spans="1:33">
      <c r="A58" s="32" t="s">
        <v>37</v>
      </c>
      <c r="B58" s="16">
        <f>H46/H49</f>
        <v>0.2979383981485525</v>
      </c>
      <c r="C58" s="17">
        <f>H47/H49</f>
        <v>0.39725119753140331</v>
      </c>
      <c r="D58" s="18">
        <f>H48/H49</f>
        <v>0.48148148148148157</v>
      </c>
      <c r="E58" s="4"/>
      <c r="F58" s="4"/>
      <c r="G58" s="4"/>
      <c r="H58" s="4"/>
      <c r="I58" s="4"/>
      <c r="J58" s="4"/>
      <c r="K58" s="33"/>
      <c r="L58" s="36" t="s">
        <v>31</v>
      </c>
      <c r="M58" s="86">
        <f>S46/S49</f>
        <v>0.2979383981485525</v>
      </c>
      <c r="N58" s="87">
        <f>S47/S49</f>
        <v>0.39725119753140331</v>
      </c>
      <c r="O58" s="77">
        <f>S48/S49</f>
        <v>0.48148148148148157</v>
      </c>
      <c r="P58" s="4"/>
      <c r="Q58" s="4"/>
      <c r="R58" s="4"/>
      <c r="S58" s="4"/>
      <c r="T58" s="4"/>
      <c r="U58" s="4"/>
      <c r="V58" s="33"/>
      <c r="W58" s="36" t="s">
        <v>37</v>
      </c>
      <c r="X58" s="16">
        <f>AD46/AD49</f>
        <v>0.29793839814855255</v>
      </c>
      <c r="Y58" s="17">
        <f>AD47/AD49</f>
        <v>0.39725119753140331</v>
      </c>
      <c r="Z58" s="18">
        <f>AD48/AD49</f>
        <v>-1.962962962962963</v>
      </c>
      <c r="AA58" s="4"/>
      <c r="AB58" s="4"/>
      <c r="AC58" s="4"/>
      <c r="AD58" s="4"/>
      <c r="AE58" s="4"/>
      <c r="AF58" s="4"/>
      <c r="AG58" s="33"/>
    </row>
    <row r="59" spans="1:33">
      <c r="A59" s="32" t="s">
        <v>38</v>
      </c>
      <c r="B59" s="21">
        <f>I46/I49</f>
        <v>-0.2979383981485525</v>
      </c>
      <c r="C59" s="19">
        <f>I47/I49</f>
        <v>0.39725119753140331</v>
      </c>
      <c r="D59" s="20">
        <f>I48/I49</f>
        <v>0.48148148148148157</v>
      </c>
      <c r="E59" s="4"/>
      <c r="F59" s="4"/>
      <c r="G59" s="4"/>
      <c r="H59" s="4"/>
      <c r="I59" s="4"/>
      <c r="J59" s="4"/>
      <c r="K59" s="33"/>
      <c r="L59" s="36" t="s">
        <v>32</v>
      </c>
      <c r="M59" s="88">
        <f>T46/T49</f>
        <v>-0.2979383981485525</v>
      </c>
      <c r="N59" s="89">
        <f>T47/T49</f>
        <v>0.39725119753140331</v>
      </c>
      <c r="O59" s="79">
        <f>T48/T49</f>
        <v>0.48148148148148157</v>
      </c>
      <c r="P59" s="4"/>
      <c r="Q59" s="4"/>
      <c r="R59" s="4"/>
      <c r="S59" s="4"/>
      <c r="T59" s="4"/>
      <c r="U59" s="4"/>
      <c r="V59" s="33"/>
      <c r="W59" s="36" t="s">
        <v>38</v>
      </c>
      <c r="X59" s="21">
        <f>AE46/AE49</f>
        <v>-0.29793839814855255</v>
      </c>
      <c r="Y59" s="19">
        <f>AE47/AE49</f>
        <v>0.39725119753140331</v>
      </c>
      <c r="Z59" s="20">
        <f>AE48/AE49</f>
        <v>-1.962962962962963</v>
      </c>
      <c r="AA59" s="4"/>
      <c r="AB59" s="4"/>
      <c r="AC59" s="4"/>
      <c r="AD59" s="4"/>
      <c r="AE59" s="4"/>
      <c r="AF59" s="4"/>
      <c r="AG59" s="33"/>
    </row>
    <row r="60" spans="1:33">
      <c r="A60" s="103" t="s">
        <v>41</v>
      </c>
      <c r="B60" s="103"/>
      <c r="C60" s="103"/>
      <c r="D60" s="103"/>
      <c r="E60" s="105" t="s">
        <v>75</v>
      </c>
      <c r="F60" s="105"/>
      <c r="G60" s="105"/>
      <c r="H60" s="105"/>
      <c r="I60" s="105"/>
      <c r="J60" s="105"/>
      <c r="K60" s="33"/>
      <c r="L60" s="102" t="s">
        <v>41</v>
      </c>
      <c r="M60" s="103"/>
      <c r="N60" s="103"/>
      <c r="O60" s="103"/>
      <c r="P60" s="105" t="s">
        <v>75</v>
      </c>
      <c r="Q60" s="105"/>
      <c r="R60" s="105"/>
      <c r="S60" s="105"/>
      <c r="T60" s="105"/>
      <c r="U60" s="105"/>
      <c r="V60" s="33"/>
      <c r="W60" s="102" t="s">
        <v>41</v>
      </c>
      <c r="X60" s="103"/>
      <c r="Y60" s="103"/>
      <c r="Z60" s="103"/>
      <c r="AA60" s="105" t="s">
        <v>75</v>
      </c>
      <c r="AB60" s="105"/>
      <c r="AC60" s="105"/>
      <c r="AD60" s="105"/>
      <c r="AE60" s="105"/>
      <c r="AF60" s="105"/>
      <c r="AG60" s="33"/>
    </row>
    <row r="61" spans="1:33">
      <c r="A61" s="4"/>
      <c r="B61" s="4"/>
      <c r="C61" s="4"/>
      <c r="D61" s="4"/>
      <c r="E61" s="4"/>
      <c r="F61" s="4"/>
      <c r="G61" s="4"/>
      <c r="H61" s="4"/>
      <c r="I61" s="4"/>
      <c r="J61" s="4"/>
      <c r="K61" s="33"/>
      <c r="P61" s="4"/>
      <c r="Q61" s="4"/>
      <c r="R61" s="4"/>
      <c r="S61" s="4"/>
      <c r="T61" s="4"/>
      <c r="U61" s="4"/>
      <c r="V61" s="33"/>
      <c r="W61" s="3"/>
      <c r="X61" s="3"/>
      <c r="Y61" s="3"/>
      <c r="Z61" s="3"/>
      <c r="AA61" s="4"/>
      <c r="AB61" s="4"/>
      <c r="AC61" s="4"/>
      <c r="AD61" s="4"/>
      <c r="AE61" s="4"/>
      <c r="AF61" s="4"/>
      <c r="AG61" s="33"/>
    </row>
    <row r="62" spans="1:33" ht="15.75" thickBot="1">
      <c r="A62" s="4"/>
      <c r="B62" s="4"/>
      <c r="C62" s="4"/>
      <c r="D62" s="4"/>
      <c r="E62" s="4"/>
      <c r="F62" s="4"/>
      <c r="G62" s="4"/>
      <c r="H62" s="4"/>
      <c r="I62" s="4"/>
      <c r="J62" s="4"/>
      <c r="K62" s="33"/>
      <c r="L62" s="34"/>
      <c r="M62" s="4"/>
      <c r="N62" s="4"/>
      <c r="O62" s="4"/>
      <c r="P62" s="4"/>
      <c r="Q62" s="4"/>
      <c r="R62" s="4"/>
      <c r="S62" s="4"/>
      <c r="T62" s="4"/>
      <c r="U62" s="4"/>
      <c r="V62" s="33"/>
      <c r="W62" s="34"/>
      <c r="X62" s="4"/>
      <c r="Y62" s="4"/>
      <c r="Z62" s="4"/>
      <c r="AA62" s="4"/>
      <c r="AB62" s="4"/>
      <c r="AC62" s="4"/>
      <c r="AD62" s="4"/>
      <c r="AE62" s="4"/>
      <c r="AF62" s="4"/>
      <c r="AG62" s="33"/>
    </row>
    <row r="63" spans="1:33" ht="16.5" thickBot="1">
      <c r="A63" s="114" t="s">
        <v>47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3"/>
      <c r="L63" s="111" t="s">
        <v>47</v>
      </c>
      <c r="M63" s="112"/>
      <c r="N63" s="112"/>
      <c r="O63" s="112"/>
      <c r="P63" s="112"/>
      <c r="Q63" s="112"/>
      <c r="R63" s="112"/>
      <c r="S63" s="112"/>
      <c r="T63" s="112"/>
      <c r="U63" s="112"/>
      <c r="V63" s="113"/>
      <c r="W63" s="111" t="s">
        <v>47</v>
      </c>
      <c r="X63" s="112"/>
      <c r="Y63" s="112"/>
      <c r="Z63" s="112"/>
      <c r="AA63" s="112"/>
      <c r="AB63" s="112"/>
      <c r="AC63" s="112"/>
      <c r="AD63" s="112"/>
      <c r="AE63" s="112"/>
      <c r="AF63" s="112"/>
      <c r="AG63" s="113"/>
    </row>
    <row r="64" spans="1:33">
      <c r="A64" s="103" t="str">
        <f>A60</f>
        <v>normalized device coordinates</v>
      </c>
      <c r="B64" s="103"/>
      <c r="C64" s="103"/>
      <c r="D64" s="103"/>
      <c r="E64" s="4"/>
      <c r="F64" s="4"/>
      <c r="G64" s="4"/>
      <c r="H64" s="4"/>
      <c r="I64" s="4"/>
      <c r="J64" s="4"/>
      <c r="K64" s="33"/>
      <c r="L64" s="102" t="str">
        <f>L60</f>
        <v>normalized device coordinates</v>
      </c>
      <c r="M64" s="103"/>
      <c r="N64" s="103"/>
      <c r="O64" s="103"/>
      <c r="P64" s="4"/>
      <c r="Q64" s="4"/>
      <c r="R64" s="4"/>
      <c r="S64" s="4"/>
      <c r="T64" s="4"/>
      <c r="U64" s="4"/>
      <c r="V64" s="33"/>
      <c r="W64" s="102" t="str">
        <f>W60</f>
        <v>normalized device coordinates</v>
      </c>
      <c r="X64" s="103"/>
      <c r="Y64" s="103"/>
      <c r="Z64" s="103"/>
      <c r="AA64" s="4"/>
      <c r="AB64" s="4"/>
      <c r="AC64" s="4"/>
      <c r="AD64" s="4"/>
      <c r="AE64" s="4"/>
      <c r="AF64" s="4"/>
      <c r="AG64" s="33"/>
    </row>
    <row r="65" spans="1:33">
      <c r="A65" s="4"/>
      <c r="B65" s="31" t="s">
        <v>1</v>
      </c>
      <c r="C65" s="31" t="s">
        <v>2</v>
      </c>
      <c r="D65" s="97" t="s">
        <v>77</v>
      </c>
      <c r="E65" s="123" t="s">
        <v>66</v>
      </c>
      <c r="F65" s="123"/>
      <c r="G65" s="123"/>
      <c r="H65" s="67" t="s">
        <v>68</v>
      </c>
      <c r="I65" s="66">
        <v>-1</v>
      </c>
      <c r="J65" s="4"/>
      <c r="K65" s="33"/>
      <c r="L65" s="34"/>
      <c r="M65" s="31" t="s">
        <v>1</v>
      </c>
      <c r="N65" s="31" t="s">
        <v>2</v>
      </c>
      <c r="O65" s="97" t="s">
        <v>77</v>
      </c>
      <c r="P65" s="123" t="s">
        <v>67</v>
      </c>
      <c r="Q65" s="123"/>
      <c r="R65" s="123"/>
      <c r="S65" s="67" t="s">
        <v>68</v>
      </c>
      <c r="T65" s="66">
        <v>1</v>
      </c>
      <c r="U65" s="4"/>
      <c r="V65" s="33"/>
      <c r="W65" s="34"/>
      <c r="X65" s="31" t="s">
        <v>1</v>
      </c>
      <c r="Y65" s="31" t="s">
        <v>2</v>
      </c>
      <c r="Z65" s="97" t="s">
        <v>77</v>
      </c>
      <c r="AA65" s="123" t="s">
        <v>66</v>
      </c>
      <c r="AB65" s="123"/>
      <c r="AC65" s="123"/>
      <c r="AD65" s="67" t="s">
        <v>68</v>
      </c>
      <c r="AE65" s="68">
        <v>-1</v>
      </c>
      <c r="AF65" s="4"/>
      <c r="AG65" s="33"/>
    </row>
    <row r="66" spans="1:33">
      <c r="A66" s="32" t="s">
        <v>49</v>
      </c>
      <c r="B66" s="22">
        <f>$N$5/2*B56 + ($N$3+$N$5/2)</f>
        <v>280.82464074057901</v>
      </c>
      <c r="C66" s="23">
        <f>$N$6/2*C56 + ($N$4+$N$6/2)</f>
        <v>180.82464074057901</v>
      </c>
      <c r="D66" s="14">
        <f>($X$4-$X$3)/2*D56 + ($X$4+$X$3)/2</f>
        <v>0.74074074074074081</v>
      </c>
      <c r="E66" s="69" t="str">
        <f>IF(D66&gt;$I$65,"PASS","FAIL")</f>
        <v>PASS</v>
      </c>
      <c r="F66" s="4"/>
      <c r="G66" s="4"/>
      <c r="H66" s="4"/>
      <c r="I66" s="4"/>
      <c r="J66" s="4"/>
      <c r="K66" s="33"/>
      <c r="L66" s="36" t="s">
        <v>35</v>
      </c>
      <c r="M66" s="90">
        <f>$N$5/2*M56 + ($N$3+$N$5/2)</f>
        <v>280.82464074057901</v>
      </c>
      <c r="N66" s="91">
        <f>$N$6/2*N56 + ($N$4+$N$6/2)</f>
        <v>180.82464074057901</v>
      </c>
      <c r="O66" s="96">
        <f>($X$4-$X$3)/2*O56 + ($X$4+$X$3)/2</f>
        <v>0.74074074074074081</v>
      </c>
      <c r="P66" s="69" t="str">
        <f>IF(O66&lt;=$T$65,"PASS","FAIL")</f>
        <v>PASS</v>
      </c>
      <c r="Q66" s="4"/>
      <c r="R66" s="4"/>
      <c r="S66" s="4"/>
      <c r="T66" s="4"/>
      <c r="U66" s="4"/>
      <c r="V66" s="33"/>
      <c r="W66" s="36" t="s">
        <v>49</v>
      </c>
      <c r="X66" s="22">
        <f>$N$5/2*X56 + ($N$3+$N$5/2)</f>
        <v>280.82464074057896</v>
      </c>
      <c r="Y66" s="23">
        <f>$N$6/2*Y56 + ($N$4+$N$6/2)</f>
        <v>180.82464074057901</v>
      </c>
      <c r="Z66" s="99">
        <f>($X$4-$X$3)/2*Z56 + ($X$4+$X$3)/2</f>
        <v>-0.48148148148148151</v>
      </c>
      <c r="AA66" s="69" t="str">
        <f>IF(Z66&gt;$AE$65,"PASS","FAIL")</f>
        <v>PASS</v>
      </c>
      <c r="AB66" s="4"/>
      <c r="AC66" s="4"/>
      <c r="AD66" s="4"/>
      <c r="AE66" s="4"/>
      <c r="AF66" s="4"/>
      <c r="AG66" s="33"/>
    </row>
    <row r="67" spans="1:33">
      <c r="A67" s="32" t="s">
        <v>50</v>
      </c>
      <c r="B67" s="24">
        <f t="shared" ref="B67:B69" si="34">$N$5/2*B57 + ($N$3+$N$5/2)</f>
        <v>519.17535925942104</v>
      </c>
      <c r="C67" s="25">
        <f t="shared" ref="C67:C69" si="35">$N$6/2*C57 + ($N$4+$N$6/2)</f>
        <v>180.82464074057901</v>
      </c>
      <c r="D67" s="14">
        <f t="shared" ref="D67:D69" si="36">($X$4-$X$3)/2*D57 + ($X$4+$X$3)/2</f>
        <v>0.74074074074074081</v>
      </c>
      <c r="E67" s="70" t="str">
        <f t="shared" ref="E67:E69" si="37">IF(D67&gt;$I$65,"PASS","FAIL")</f>
        <v>PASS</v>
      </c>
      <c r="F67" s="4"/>
      <c r="G67" s="4"/>
      <c r="H67" s="4"/>
      <c r="I67" s="4"/>
      <c r="J67" s="4"/>
      <c r="K67" s="33"/>
      <c r="L67" s="36" t="s">
        <v>36</v>
      </c>
      <c r="M67" s="92">
        <f>$N$5/2*M57 + ($N$3+$N$5/2)</f>
        <v>519.17535925942104</v>
      </c>
      <c r="N67" s="93">
        <f>$N$6/2*N57 + ($N$4+$N$6/2)</f>
        <v>180.82464074057901</v>
      </c>
      <c r="O67" s="96">
        <f t="shared" ref="O67:O69" si="38">($X$4-$X$3)/2*O57 + ($X$4+$X$3)/2</f>
        <v>0.74074074074074081</v>
      </c>
      <c r="P67" s="70" t="str">
        <f t="shared" ref="P67:P69" si="39">IF(O67&lt;=$T$65,"PASS","FAIL")</f>
        <v>PASS</v>
      </c>
      <c r="Q67" s="4"/>
      <c r="R67" s="4"/>
      <c r="S67" s="4"/>
      <c r="T67" s="4"/>
      <c r="U67" s="4"/>
      <c r="V67" s="33"/>
      <c r="W67" s="36" t="s">
        <v>50</v>
      </c>
      <c r="X67" s="24">
        <f>$N$5/2*X57 + ($N$3+$N$5/2)</f>
        <v>519.17535925942104</v>
      </c>
      <c r="Y67" s="25">
        <f>$N$6/2*Y57 + ($N$4+$N$6/2)</f>
        <v>180.82464074057901</v>
      </c>
      <c r="Z67" s="99">
        <f t="shared" ref="Z67:Z69" si="40">($X$4-$X$3)/2*Z57 + ($X$4+$X$3)/2</f>
        <v>-0.48148148148148151</v>
      </c>
      <c r="AA67" s="70" t="str">
        <f t="shared" ref="AA67:AA69" si="41">IF(Z67&gt;$AE$65,"PASS","FAIL")</f>
        <v>PASS</v>
      </c>
      <c r="AB67" s="4"/>
      <c r="AC67" s="4"/>
      <c r="AD67" s="4"/>
      <c r="AE67" s="4"/>
      <c r="AF67" s="4"/>
      <c r="AG67" s="33"/>
    </row>
    <row r="68" spans="1:33">
      <c r="A68" s="32" t="s">
        <v>51</v>
      </c>
      <c r="B68" s="24">
        <f t="shared" si="34"/>
        <v>519.17535925942104</v>
      </c>
      <c r="C68" s="25">
        <f t="shared" si="35"/>
        <v>419.17535925942099</v>
      </c>
      <c r="D68" s="14">
        <f t="shared" si="36"/>
        <v>0.74074074074074081</v>
      </c>
      <c r="E68" s="70" t="str">
        <f t="shared" si="37"/>
        <v>PASS</v>
      </c>
      <c r="F68" s="4"/>
      <c r="G68" s="4"/>
      <c r="H68" s="4"/>
      <c r="I68" s="4"/>
      <c r="J68" s="4"/>
      <c r="K68" s="33"/>
      <c r="L68" s="36" t="s">
        <v>37</v>
      </c>
      <c r="M68" s="92">
        <f>$N$5/2*M58 + ($N$3+$N$5/2)</f>
        <v>519.17535925942104</v>
      </c>
      <c r="N68" s="93">
        <f>$N$6/2*N58 + ($N$4+$N$6/2)</f>
        <v>419.17535925942099</v>
      </c>
      <c r="O68" s="96">
        <f t="shared" si="38"/>
        <v>0.74074074074074081</v>
      </c>
      <c r="P68" s="70" t="str">
        <f t="shared" si="39"/>
        <v>PASS</v>
      </c>
      <c r="Q68" s="4"/>
      <c r="R68" s="4"/>
      <c r="S68" s="4"/>
      <c r="T68" s="4"/>
      <c r="U68" s="4"/>
      <c r="V68" s="33"/>
      <c r="W68" s="36" t="s">
        <v>51</v>
      </c>
      <c r="X68" s="24">
        <f>$N$5/2*X58 + ($N$3+$N$5/2)</f>
        <v>519.17535925942104</v>
      </c>
      <c r="Y68" s="25">
        <f>$N$6/2*Y58 + ($N$4+$N$6/2)</f>
        <v>419.17535925942099</v>
      </c>
      <c r="Z68" s="99">
        <f t="shared" si="40"/>
        <v>-0.48148148148148151</v>
      </c>
      <c r="AA68" s="70" t="str">
        <f t="shared" si="41"/>
        <v>PASS</v>
      </c>
      <c r="AB68" s="4"/>
      <c r="AC68" s="4"/>
      <c r="AD68" s="4"/>
      <c r="AE68" s="4"/>
      <c r="AF68" s="4"/>
      <c r="AG68" s="33"/>
    </row>
    <row r="69" spans="1:33">
      <c r="A69" s="32" t="s">
        <v>52</v>
      </c>
      <c r="B69" s="28">
        <f t="shared" si="34"/>
        <v>280.82464074057901</v>
      </c>
      <c r="C69" s="26">
        <f t="shared" si="35"/>
        <v>419.17535925942099</v>
      </c>
      <c r="D69" s="19">
        <f t="shared" si="36"/>
        <v>0.74074074074074081</v>
      </c>
      <c r="E69" s="71" t="str">
        <f t="shared" si="37"/>
        <v>PASS</v>
      </c>
      <c r="F69" s="4"/>
      <c r="G69" s="4"/>
      <c r="H69" s="4"/>
      <c r="I69" s="4"/>
      <c r="J69" s="4"/>
      <c r="K69" s="33"/>
      <c r="L69" s="36" t="s">
        <v>38</v>
      </c>
      <c r="M69" s="94">
        <f>$N$5/2*M59 + ($N$3+$N$5/2)</f>
        <v>280.82464074057901</v>
      </c>
      <c r="N69" s="95">
        <f>$N$6/2*N59 + ($N$4+$N$6/2)</f>
        <v>419.17535925942099</v>
      </c>
      <c r="O69" s="78">
        <f t="shared" si="38"/>
        <v>0.74074074074074081</v>
      </c>
      <c r="P69" s="71" t="str">
        <f t="shared" si="39"/>
        <v>PASS</v>
      </c>
      <c r="Q69" s="4"/>
      <c r="R69" s="4"/>
      <c r="S69" s="4"/>
      <c r="T69" s="4"/>
      <c r="U69" s="4"/>
      <c r="V69" s="33"/>
      <c r="W69" s="36" t="s">
        <v>52</v>
      </c>
      <c r="X69" s="28">
        <f>$N$5/2*X59 + ($N$3+$N$5/2)</f>
        <v>280.82464074057896</v>
      </c>
      <c r="Y69" s="26">
        <f>$N$6/2*Y59 + ($N$4+$N$6/2)</f>
        <v>419.17535925942099</v>
      </c>
      <c r="Z69" s="100">
        <f t="shared" si="40"/>
        <v>-0.48148148148148151</v>
      </c>
      <c r="AA69" s="71" t="str">
        <f t="shared" si="41"/>
        <v>PASS</v>
      </c>
      <c r="AB69" s="4"/>
      <c r="AC69" s="4"/>
      <c r="AD69" s="4"/>
      <c r="AE69" s="4"/>
      <c r="AF69" s="4"/>
      <c r="AG69" s="33"/>
    </row>
    <row r="70" spans="1:33">
      <c r="A70" s="103" t="s">
        <v>48</v>
      </c>
      <c r="B70" s="103"/>
      <c r="C70" s="103"/>
      <c r="D70" s="103"/>
      <c r="E70" s="105" t="s">
        <v>78</v>
      </c>
      <c r="F70" s="105"/>
      <c r="G70" s="105"/>
      <c r="H70" s="105"/>
      <c r="I70" s="105"/>
      <c r="J70" s="105"/>
      <c r="K70" s="33"/>
      <c r="L70" s="102" t="s">
        <v>48</v>
      </c>
      <c r="M70" s="103"/>
      <c r="N70" s="103"/>
      <c r="O70" s="103"/>
      <c r="P70" s="105" t="s">
        <v>78</v>
      </c>
      <c r="Q70" s="105"/>
      <c r="R70" s="105"/>
      <c r="S70" s="105"/>
      <c r="T70" s="105"/>
      <c r="U70" s="105"/>
      <c r="V70" s="33"/>
      <c r="W70" s="102" t="s">
        <v>48</v>
      </c>
      <c r="X70" s="103"/>
      <c r="Y70" s="103"/>
      <c r="Z70" s="103"/>
      <c r="AA70" s="105" t="s">
        <v>78</v>
      </c>
      <c r="AB70" s="105"/>
      <c r="AC70" s="105"/>
      <c r="AD70" s="105"/>
      <c r="AE70" s="105"/>
      <c r="AF70" s="105"/>
      <c r="AG70" s="33"/>
    </row>
    <row r="71" spans="1:33">
      <c r="A71" s="4"/>
      <c r="B71" s="4"/>
      <c r="C71" s="4"/>
      <c r="D71" s="4"/>
      <c r="E71" s="4"/>
      <c r="F71" s="4"/>
      <c r="G71" s="4"/>
      <c r="H71" s="4"/>
      <c r="I71" s="4"/>
      <c r="J71" s="4"/>
      <c r="K71" s="33"/>
      <c r="L71" s="34"/>
      <c r="M71" s="4"/>
      <c r="N71" s="4"/>
      <c r="O71" s="4"/>
      <c r="P71" s="4"/>
      <c r="Q71" s="4"/>
      <c r="R71" s="4"/>
      <c r="S71" s="4"/>
      <c r="T71" s="4"/>
      <c r="U71" s="4"/>
      <c r="V71" s="33"/>
      <c r="AG71" s="33"/>
    </row>
    <row r="72" spans="1:33">
      <c r="A72" s="4"/>
      <c r="B72" s="4"/>
      <c r="C72" s="4"/>
      <c r="D72" s="4"/>
      <c r="E72" s="4"/>
      <c r="F72" s="4"/>
      <c r="G72" s="4"/>
      <c r="H72" s="4"/>
      <c r="I72" s="4"/>
      <c r="J72" s="4"/>
      <c r="K72" s="33"/>
      <c r="L72" s="34"/>
      <c r="M72" s="4"/>
      <c r="N72" s="4"/>
      <c r="O72" s="4"/>
      <c r="P72" s="4"/>
      <c r="Q72" s="4"/>
      <c r="R72" s="4"/>
      <c r="S72" s="4"/>
      <c r="T72" s="4"/>
      <c r="U72" s="4"/>
      <c r="V72" s="33"/>
      <c r="AG72" s="33"/>
    </row>
    <row r="73" spans="1:33">
      <c r="A73" s="4"/>
      <c r="B73" s="4"/>
      <c r="C73" s="4"/>
      <c r="D73" s="4"/>
      <c r="E73" s="4"/>
      <c r="F73" s="4"/>
      <c r="G73" s="4"/>
      <c r="H73" s="4"/>
      <c r="I73" s="4"/>
      <c r="J73" s="4"/>
      <c r="K73" s="33"/>
      <c r="L73" s="34"/>
      <c r="M73" s="4"/>
      <c r="N73" s="4"/>
      <c r="O73" s="4"/>
      <c r="P73" s="4"/>
      <c r="Q73" s="4"/>
      <c r="R73" s="4"/>
      <c r="S73" s="4"/>
      <c r="T73" s="4"/>
      <c r="U73" s="4"/>
      <c r="V73" s="33"/>
      <c r="AG73" s="33"/>
    </row>
    <row r="74" spans="1:33">
      <c r="A74" s="4"/>
      <c r="B74" s="4"/>
      <c r="C74" s="4"/>
      <c r="D74" s="4"/>
      <c r="E74" s="4"/>
      <c r="F74" s="4"/>
      <c r="G74" s="4"/>
      <c r="H74" s="4"/>
      <c r="I74" s="4"/>
      <c r="J74" s="4"/>
      <c r="K74" s="33"/>
      <c r="L74" s="34"/>
      <c r="M74" s="4"/>
      <c r="N74" s="4"/>
      <c r="O74" s="4"/>
      <c r="P74" s="4"/>
      <c r="Q74" s="4"/>
      <c r="R74" s="4"/>
      <c r="S74" s="4"/>
      <c r="T74" s="4"/>
      <c r="U74" s="4"/>
      <c r="V74" s="33"/>
      <c r="AG74" s="33"/>
    </row>
    <row r="75" spans="1:33">
      <c r="A75" s="4"/>
      <c r="B75" s="4"/>
      <c r="C75" s="4"/>
      <c r="D75" s="4"/>
      <c r="E75" s="4"/>
      <c r="F75" s="4"/>
      <c r="G75" s="4"/>
      <c r="H75" s="4"/>
      <c r="I75" s="4"/>
      <c r="J75" s="4"/>
      <c r="K75" s="33"/>
      <c r="L75" s="34"/>
      <c r="M75" s="4"/>
      <c r="N75" s="4"/>
      <c r="O75" s="4"/>
      <c r="P75" s="4"/>
      <c r="Q75" s="4"/>
      <c r="R75" s="4"/>
      <c r="S75" s="4"/>
      <c r="T75" s="4"/>
      <c r="U75" s="4"/>
      <c r="V75" s="33"/>
      <c r="AG75" s="33"/>
    </row>
    <row r="76" spans="1:33">
      <c r="A76" s="4"/>
      <c r="B76" s="4"/>
      <c r="C76" s="4"/>
      <c r="D76" s="4"/>
      <c r="E76" s="4"/>
      <c r="F76" s="4"/>
      <c r="G76" s="4"/>
      <c r="H76" s="4"/>
      <c r="I76" s="4"/>
      <c r="J76" s="4"/>
      <c r="K76" s="33"/>
      <c r="L76" s="34"/>
      <c r="M76" s="4"/>
      <c r="N76" s="4"/>
      <c r="O76" s="4"/>
      <c r="P76" s="4"/>
      <c r="Q76" s="4"/>
      <c r="R76" s="4"/>
      <c r="S76" s="4"/>
      <c r="T76" s="4"/>
      <c r="U76" s="4"/>
      <c r="V76" s="33"/>
      <c r="AG76" s="33"/>
    </row>
    <row r="77" spans="1:33">
      <c r="A77" s="4"/>
      <c r="B77" s="4"/>
      <c r="C77" s="4"/>
      <c r="D77" s="4"/>
      <c r="E77" s="4"/>
      <c r="F77" s="4"/>
      <c r="G77" s="4"/>
      <c r="H77" s="4"/>
      <c r="I77" s="4"/>
      <c r="J77" s="4"/>
      <c r="K77" s="33"/>
      <c r="L77" s="34"/>
      <c r="M77" s="4"/>
      <c r="N77" s="4"/>
      <c r="O77" s="4"/>
      <c r="P77" s="4"/>
      <c r="Q77" s="4"/>
      <c r="R77" s="4"/>
      <c r="S77" s="4"/>
      <c r="T77" s="4"/>
      <c r="U77" s="4"/>
      <c r="V77" s="33"/>
      <c r="AG77" s="33"/>
    </row>
    <row r="78" spans="1:33">
      <c r="A78" s="4"/>
      <c r="B78" s="4"/>
      <c r="C78" s="4"/>
      <c r="D78" s="4"/>
      <c r="E78" s="4"/>
      <c r="F78" s="4"/>
      <c r="G78" s="4"/>
      <c r="H78" s="4"/>
      <c r="I78" s="4"/>
      <c r="J78" s="4"/>
      <c r="K78" s="33"/>
      <c r="L78" s="34"/>
      <c r="M78" s="4"/>
      <c r="N78" s="4"/>
      <c r="O78" s="4"/>
      <c r="P78" s="4"/>
      <c r="Q78" s="4"/>
      <c r="R78" s="4"/>
      <c r="S78" s="4"/>
      <c r="T78" s="4"/>
      <c r="U78" s="4"/>
      <c r="V78" s="33"/>
      <c r="AG78" s="33"/>
    </row>
    <row r="79" spans="1:33">
      <c r="A79" s="4"/>
      <c r="B79" s="4"/>
      <c r="C79" s="4"/>
      <c r="D79" s="4"/>
      <c r="E79" s="4"/>
      <c r="F79" s="4"/>
      <c r="G79" s="4"/>
      <c r="H79" s="4"/>
      <c r="I79" s="4"/>
      <c r="J79" s="4"/>
      <c r="K79" s="33"/>
      <c r="L79" s="34"/>
      <c r="M79" s="4"/>
      <c r="N79" s="4"/>
      <c r="O79" s="4"/>
      <c r="P79" s="4"/>
      <c r="Q79" s="4"/>
      <c r="R79" s="4"/>
      <c r="S79" s="4"/>
      <c r="T79" s="4"/>
      <c r="U79" s="4"/>
      <c r="V79" s="33"/>
      <c r="AG79" s="33"/>
    </row>
    <row r="80" spans="1:33">
      <c r="A80" s="4"/>
      <c r="B80" s="4"/>
      <c r="C80" s="4"/>
      <c r="D80" s="4"/>
      <c r="E80" s="4"/>
      <c r="F80" s="4"/>
      <c r="G80" s="4"/>
      <c r="H80" s="4"/>
      <c r="I80" s="4"/>
      <c r="J80" s="4"/>
      <c r="K80" s="33"/>
      <c r="L80" s="34"/>
      <c r="M80" s="4"/>
      <c r="N80" s="4"/>
      <c r="O80" s="4"/>
      <c r="P80" s="4"/>
      <c r="Q80" s="4"/>
      <c r="R80" s="4"/>
      <c r="S80" s="4"/>
      <c r="T80" s="4"/>
      <c r="U80" s="4"/>
      <c r="V80" s="33"/>
      <c r="AG80" s="33"/>
    </row>
    <row r="81" spans="11:34">
      <c r="K81" s="33"/>
      <c r="V81" s="33"/>
      <c r="AG81" s="33"/>
    </row>
    <row r="82" spans="11:34">
      <c r="K82" s="33"/>
      <c r="V82" s="33"/>
      <c r="AG82" s="33"/>
    </row>
    <row r="83" spans="11:34">
      <c r="K83" s="33"/>
      <c r="V83" s="33"/>
      <c r="AG83" s="33"/>
    </row>
    <row r="84" spans="11:34">
      <c r="K84" s="33"/>
      <c r="V84" s="33"/>
      <c r="AG84" s="33"/>
    </row>
    <row r="85" spans="11:34">
      <c r="K85" s="33"/>
      <c r="V85" s="33"/>
      <c r="AG85" s="33"/>
    </row>
    <row r="86" spans="11:34">
      <c r="K86" s="33"/>
      <c r="U86" s="35"/>
      <c r="V86" s="58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58"/>
      <c r="AH86" s="35"/>
    </row>
    <row r="87" spans="11:34">
      <c r="K87" s="33"/>
      <c r="U87" s="35"/>
      <c r="V87" s="58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58"/>
      <c r="AH87" s="35"/>
    </row>
    <row r="88" spans="11:34">
      <c r="K88" s="33"/>
      <c r="U88" s="35"/>
      <c r="V88" s="58"/>
      <c r="W88" s="35"/>
      <c r="X88" s="35"/>
      <c r="Y88" s="35"/>
      <c r="Z88" s="35"/>
      <c r="AA88" s="35"/>
      <c r="AB88" s="53"/>
      <c r="AC88" s="53"/>
      <c r="AD88" s="53"/>
      <c r="AE88" s="53"/>
      <c r="AF88" s="35"/>
      <c r="AG88" s="58"/>
      <c r="AH88" s="35"/>
    </row>
    <row r="89" spans="11:34">
      <c r="K89" s="33"/>
      <c r="U89" s="35"/>
      <c r="V89" s="58"/>
      <c r="W89" s="35"/>
      <c r="X89" s="35"/>
      <c r="Y89" s="35"/>
      <c r="Z89" s="35"/>
      <c r="AA89" s="35"/>
      <c r="AB89" s="37"/>
      <c r="AC89" s="37"/>
      <c r="AD89" s="37"/>
      <c r="AE89" s="37"/>
      <c r="AF89" s="35"/>
      <c r="AG89" s="58"/>
      <c r="AH89" s="35"/>
    </row>
    <row r="90" spans="11:34">
      <c r="K90" s="33"/>
      <c r="U90" s="35"/>
      <c r="V90" s="58"/>
      <c r="W90" s="35"/>
      <c r="X90" s="35"/>
      <c r="Y90" s="35"/>
      <c r="Z90" s="35"/>
      <c r="AA90" s="35"/>
      <c r="AB90" s="54"/>
      <c r="AC90" s="54"/>
      <c r="AD90" s="54"/>
      <c r="AE90" s="54"/>
      <c r="AF90" s="35"/>
      <c r="AG90" s="58"/>
      <c r="AH90" s="35"/>
    </row>
    <row r="91" spans="11:34">
      <c r="U91" s="35"/>
      <c r="V91" s="35"/>
      <c r="W91" s="35"/>
      <c r="X91" s="35"/>
      <c r="Y91" s="35"/>
      <c r="Z91" s="35"/>
      <c r="AA91" s="35"/>
      <c r="AB91" s="54"/>
      <c r="AC91" s="54"/>
      <c r="AD91" s="54"/>
      <c r="AE91" s="54"/>
      <c r="AF91" s="35"/>
      <c r="AG91" s="35"/>
      <c r="AH91" s="35"/>
    </row>
    <row r="92" spans="11:34">
      <c r="U92" s="35"/>
      <c r="V92" s="35"/>
      <c r="W92" s="35"/>
      <c r="X92" s="35"/>
      <c r="Y92" s="35"/>
      <c r="Z92" s="35"/>
      <c r="AA92" s="35"/>
      <c r="AB92" s="54"/>
      <c r="AC92" s="54"/>
      <c r="AD92" s="54"/>
      <c r="AE92" s="54"/>
      <c r="AF92" s="35"/>
      <c r="AG92" s="35"/>
      <c r="AH92" s="35"/>
    </row>
    <row r="93" spans="11:34">
      <c r="U93" s="35"/>
      <c r="V93" s="35"/>
      <c r="W93" s="35"/>
      <c r="X93" s="35"/>
      <c r="Y93" s="35"/>
      <c r="Z93" s="35"/>
      <c r="AA93" s="35"/>
      <c r="AB93" s="54"/>
      <c r="AC93" s="54"/>
      <c r="AD93" s="54"/>
      <c r="AE93" s="54"/>
      <c r="AF93" s="35"/>
      <c r="AG93" s="35"/>
      <c r="AH93" s="35"/>
    </row>
    <row r="94" spans="11:34">
      <c r="U94" s="35"/>
      <c r="V94" s="35"/>
      <c r="W94" s="50"/>
      <c r="X94" s="54"/>
      <c r="Y94" s="54"/>
      <c r="Z94" s="54"/>
      <c r="AA94" s="54"/>
      <c r="AB94" s="54"/>
      <c r="AC94" s="54"/>
      <c r="AD94" s="54"/>
      <c r="AE94" s="54"/>
      <c r="AF94" s="35"/>
      <c r="AG94" s="35"/>
      <c r="AH94" s="35"/>
    </row>
    <row r="95" spans="11:34">
      <c r="U95" s="35"/>
      <c r="V95" s="35"/>
      <c r="W95" s="35"/>
      <c r="X95" s="54"/>
      <c r="Y95" s="54"/>
      <c r="Z95" s="54"/>
      <c r="AA95" s="54"/>
      <c r="AB95" s="54"/>
      <c r="AC95" s="54"/>
      <c r="AD95" s="54"/>
      <c r="AE95" s="54"/>
      <c r="AF95" s="35"/>
      <c r="AG95" s="35"/>
      <c r="AH95" s="35"/>
    </row>
    <row r="96" spans="11:34">
      <c r="U96" s="35"/>
      <c r="V96" s="35"/>
      <c r="W96" s="35"/>
      <c r="X96" s="54"/>
      <c r="Y96" s="54"/>
      <c r="Z96" s="54"/>
      <c r="AA96" s="54"/>
      <c r="AB96" s="54"/>
      <c r="AC96" s="54"/>
      <c r="AD96" s="54"/>
      <c r="AE96" s="54"/>
      <c r="AF96" s="35"/>
      <c r="AG96" s="35"/>
      <c r="AH96" s="35"/>
    </row>
    <row r="97" spans="21:34">
      <c r="U97" s="35"/>
      <c r="V97" s="35"/>
      <c r="W97" s="35"/>
      <c r="X97" s="54"/>
      <c r="Y97" s="54"/>
      <c r="Z97" s="54"/>
      <c r="AA97" s="54"/>
      <c r="AB97" s="54"/>
      <c r="AC97" s="54"/>
      <c r="AD97" s="54"/>
      <c r="AE97" s="54"/>
      <c r="AF97" s="35"/>
      <c r="AG97" s="35"/>
      <c r="AH97" s="35"/>
    </row>
    <row r="98" spans="21:34">
      <c r="U98" s="35"/>
      <c r="V98" s="35"/>
      <c r="W98" s="35"/>
      <c r="X98" s="35"/>
      <c r="Y98" s="35"/>
      <c r="Z98" s="35"/>
      <c r="AA98" s="35"/>
      <c r="AB98" s="37"/>
      <c r="AC98" s="37"/>
      <c r="AD98" s="37"/>
      <c r="AE98" s="37"/>
      <c r="AF98" s="35"/>
      <c r="AG98" s="35"/>
      <c r="AH98" s="35"/>
    </row>
    <row r="99" spans="21:34">
      <c r="U99" s="35"/>
      <c r="V99" s="35"/>
      <c r="W99" s="35"/>
      <c r="X99" s="35"/>
      <c r="Y99" s="35"/>
      <c r="Z99" s="35"/>
      <c r="AA99" s="35"/>
      <c r="AB99" s="53"/>
      <c r="AC99" s="53"/>
      <c r="AD99" s="53"/>
      <c r="AE99" s="53"/>
      <c r="AF99" s="35"/>
      <c r="AG99" s="35"/>
      <c r="AH99" s="35"/>
    </row>
    <row r="100" spans="21:34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21:34" ht="15.75">
      <c r="U101" s="35"/>
      <c r="V101" s="3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35"/>
    </row>
    <row r="102" spans="21:34">
      <c r="U102" s="35"/>
      <c r="V102" s="35"/>
      <c r="W102" s="53"/>
      <c r="X102" s="53"/>
      <c r="Y102" s="53"/>
      <c r="Z102" s="53"/>
      <c r="AA102" s="35"/>
      <c r="AB102" s="35"/>
      <c r="AC102" s="35"/>
      <c r="AD102" s="35"/>
      <c r="AE102" s="35"/>
      <c r="AF102" s="35"/>
      <c r="AG102" s="35"/>
      <c r="AH102" s="35"/>
    </row>
    <row r="103" spans="21:34">
      <c r="U103" s="35"/>
      <c r="V103" s="35"/>
      <c r="W103" s="35"/>
      <c r="X103" s="37"/>
      <c r="Y103" s="37"/>
      <c r="Z103" s="37"/>
      <c r="AA103" s="35"/>
      <c r="AB103" s="35"/>
      <c r="AC103" s="35"/>
      <c r="AD103" s="35"/>
      <c r="AE103" s="35"/>
      <c r="AF103" s="35"/>
      <c r="AG103" s="35"/>
      <c r="AH103" s="35"/>
    </row>
    <row r="104" spans="21:34">
      <c r="U104" s="35"/>
      <c r="V104" s="35"/>
      <c r="W104" s="50"/>
      <c r="X104" s="54"/>
      <c r="Y104" s="54"/>
      <c r="Z104" s="54"/>
      <c r="AA104" s="35"/>
      <c r="AB104" s="35"/>
      <c r="AC104" s="35"/>
      <c r="AD104" s="35"/>
      <c r="AE104" s="35"/>
      <c r="AF104" s="35"/>
      <c r="AG104" s="35"/>
      <c r="AH104" s="35"/>
    </row>
    <row r="105" spans="21:34">
      <c r="U105" s="35"/>
      <c r="V105" s="35"/>
      <c r="W105" s="50"/>
      <c r="X105" s="54"/>
      <c r="Y105" s="54"/>
      <c r="Z105" s="54"/>
      <c r="AA105" s="35"/>
      <c r="AB105" s="35"/>
      <c r="AC105" s="35"/>
      <c r="AD105" s="35"/>
      <c r="AE105" s="35"/>
      <c r="AF105" s="35"/>
      <c r="AG105" s="35"/>
      <c r="AH105" s="35"/>
    </row>
    <row r="106" spans="21:34">
      <c r="U106" s="35"/>
      <c r="V106" s="35"/>
      <c r="W106" s="50"/>
      <c r="X106" s="54"/>
      <c r="Y106" s="54"/>
      <c r="Z106" s="54"/>
      <c r="AA106" s="35"/>
      <c r="AB106" s="35"/>
      <c r="AC106" s="35"/>
      <c r="AD106" s="35"/>
      <c r="AE106" s="35"/>
      <c r="AF106" s="35"/>
      <c r="AG106" s="35"/>
      <c r="AH106" s="35"/>
    </row>
    <row r="107" spans="21:34">
      <c r="U107" s="35"/>
      <c r="V107" s="35"/>
      <c r="W107" s="50"/>
      <c r="X107" s="54"/>
      <c r="Y107" s="54"/>
      <c r="Z107" s="54"/>
      <c r="AA107" s="35"/>
      <c r="AB107" s="35"/>
      <c r="AC107" s="35"/>
      <c r="AD107" s="35"/>
      <c r="AE107" s="35"/>
      <c r="AF107" s="35"/>
      <c r="AG107" s="35"/>
      <c r="AH107" s="35"/>
    </row>
    <row r="108" spans="21:34">
      <c r="U108" s="35"/>
      <c r="V108" s="35"/>
      <c r="W108" s="37"/>
      <c r="X108" s="37"/>
      <c r="Y108" s="37"/>
      <c r="Z108" s="37"/>
      <c r="AA108" s="35"/>
      <c r="AB108" s="35"/>
      <c r="AC108" s="35"/>
      <c r="AD108" s="35"/>
      <c r="AE108" s="35"/>
      <c r="AF108" s="35"/>
      <c r="AG108" s="35"/>
      <c r="AH108" s="35"/>
    </row>
    <row r="109" spans="21:34"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spans="21:34"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spans="21:34" ht="15.75">
      <c r="U111" s="35"/>
      <c r="V111" s="35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35"/>
    </row>
    <row r="112" spans="21:34">
      <c r="U112" s="35"/>
      <c r="V112" s="35"/>
      <c r="W112" s="37"/>
      <c r="X112" s="37"/>
      <c r="Y112" s="37"/>
      <c r="Z112" s="37"/>
      <c r="AA112" s="35"/>
      <c r="AB112" s="35"/>
      <c r="AC112" s="35"/>
      <c r="AD112" s="35"/>
      <c r="AE112" s="35"/>
      <c r="AF112" s="35"/>
      <c r="AG112" s="35"/>
      <c r="AH112" s="35"/>
    </row>
    <row r="113" spans="21:34">
      <c r="U113" s="35"/>
      <c r="V113" s="35"/>
      <c r="W113" s="35"/>
      <c r="X113" s="37"/>
      <c r="Y113" s="37"/>
      <c r="Z113" s="37"/>
      <c r="AA113" s="35"/>
      <c r="AB113" s="35"/>
      <c r="AC113" s="35"/>
      <c r="AD113" s="35"/>
      <c r="AE113" s="35"/>
      <c r="AF113" s="35"/>
      <c r="AG113" s="35"/>
      <c r="AH113" s="35"/>
    </row>
    <row r="114" spans="21:34">
      <c r="U114" s="35"/>
      <c r="V114" s="35"/>
      <c r="W114" s="50"/>
      <c r="X114" s="57"/>
      <c r="Y114" s="57"/>
      <c r="Z114" s="54"/>
      <c r="AA114" s="35"/>
      <c r="AB114" s="35"/>
      <c r="AC114" s="35"/>
      <c r="AD114" s="35"/>
      <c r="AE114" s="35"/>
      <c r="AF114" s="35"/>
      <c r="AG114" s="35"/>
      <c r="AH114" s="35"/>
    </row>
    <row r="115" spans="21:34">
      <c r="U115" s="35"/>
      <c r="V115" s="35"/>
      <c r="W115" s="50"/>
      <c r="X115" s="57"/>
      <c r="Y115" s="57"/>
      <c r="Z115" s="54"/>
      <c r="AA115" s="35"/>
      <c r="AB115" s="35"/>
      <c r="AC115" s="35"/>
      <c r="AD115" s="35"/>
      <c r="AE115" s="35"/>
      <c r="AF115" s="35"/>
      <c r="AG115" s="35"/>
      <c r="AH115" s="35"/>
    </row>
    <row r="116" spans="21:34">
      <c r="U116" s="35"/>
      <c r="V116" s="35"/>
      <c r="W116" s="50"/>
      <c r="X116" s="57"/>
      <c r="Y116" s="57"/>
      <c r="Z116" s="54"/>
      <c r="AA116" s="35"/>
      <c r="AB116" s="35"/>
      <c r="AC116" s="35"/>
      <c r="AD116" s="35"/>
      <c r="AE116" s="35"/>
      <c r="AF116" s="35"/>
      <c r="AG116" s="35"/>
      <c r="AH116" s="35"/>
    </row>
    <row r="117" spans="21:34">
      <c r="U117" s="35"/>
      <c r="V117" s="35"/>
      <c r="W117" s="50"/>
      <c r="X117" s="57"/>
      <c r="Y117" s="57"/>
      <c r="Z117" s="54"/>
      <c r="AA117" s="35"/>
      <c r="AB117" s="35"/>
      <c r="AC117" s="35"/>
      <c r="AD117" s="35"/>
      <c r="AE117" s="35"/>
      <c r="AF117" s="35"/>
      <c r="AG117" s="35"/>
      <c r="AH117" s="35"/>
    </row>
    <row r="118" spans="21:34">
      <c r="U118" s="35"/>
      <c r="V118" s="35"/>
      <c r="W118" s="37"/>
      <c r="X118" s="37"/>
      <c r="Y118" s="37"/>
      <c r="Z118" s="37"/>
      <c r="AA118" s="35"/>
      <c r="AB118" s="35"/>
      <c r="AC118" s="35"/>
      <c r="AD118" s="35"/>
      <c r="AE118" s="35"/>
      <c r="AF118" s="35"/>
      <c r="AG118" s="35"/>
      <c r="AH118" s="35"/>
    </row>
    <row r="119" spans="21:34"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spans="21:34"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spans="21:34"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spans="21:34"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spans="21:34"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spans="21:34"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spans="21:34"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</sheetData>
  <mergeCells count="73">
    <mergeCell ref="W2:X2"/>
    <mergeCell ref="E70:J70"/>
    <mergeCell ref="P70:U70"/>
    <mergeCell ref="AA70:AF70"/>
    <mergeCell ref="E60:J60"/>
    <mergeCell ref="P60:U60"/>
    <mergeCell ref="AA60:AF60"/>
    <mergeCell ref="AA65:AC65"/>
    <mergeCell ref="G3:I3"/>
    <mergeCell ref="G4:I4"/>
    <mergeCell ref="F40:I40"/>
    <mergeCell ref="L26:V26"/>
    <mergeCell ref="L27:V27"/>
    <mergeCell ref="Q38:T38"/>
    <mergeCell ref="Q40:T40"/>
    <mergeCell ref="Q51:T51"/>
    <mergeCell ref="G1:T1"/>
    <mergeCell ref="E65:G65"/>
    <mergeCell ref="P65:R65"/>
    <mergeCell ref="L3:M3"/>
    <mergeCell ref="L4:M4"/>
    <mergeCell ref="L5:M5"/>
    <mergeCell ref="L6:M6"/>
    <mergeCell ref="L7:M7"/>
    <mergeCell ref="G5:I5"/>
    <mergeCell ref="G6:I6"/>
    <mergeCell ref="G7:I7"/>
    <mergeCell ref="A8:AG8"/>
    <mergeCell ref="A64:D64"/>
    <mergeCell ref="F37:I37"/>
    <mergeCell ref="F51:I51"/>
    <mergeCell ref="A60:D60"/>
    <mergeCell ref="A39:K39"/>
    <mergeCell ref="A10:K11"/>
    <mergeCell ref="A12:K12"/>
    <mergeCell ref="A25:K25"/>
    <mergeCell ref="F26:I26"/>
    <mergeCell ref="F23:I23"/>
    <mergeCell ref="L10:V11"/>
    <mergeCell ref="W10:AG11"/>
    <mergeCell ref="L12:V12"/>
    <mergeCell ref="Q23:T23"/>
    <mergeCell ref="L25:V25"/>
    <mergeCell ref="M17:P17"/>
    <mergeCell ref="L33:P33"/>
    <mergeCell ref="L28:U28"/>
    <mergeCell ref="W12:AG12"/>
    <mergeCell ref="AB23:AE23"/>
    <mergeCell ref="W25:AG25"/>
    <mergeCell ref="L64:O64"/>
    <mergeCell ref="L70:O70"/>
    <mergeCell ref="L54:O54"/>
    <mergeCell ref="A53:K53"/>
    <mergeCell ref="A63:K63"/>
    <mergeCell ref="L53:V53"/>
    <mergeCell ref="A70:D70"/>
    <mergeCell ref="A54:D54"/>
    <mergeCell ref="W70:Z70"/>
    <mergeCell ref="L29:V29"/>
    <mergeCell ref="S2:T2"/>
    <mergeCell ref="P2:Q2"/>
    <mergeCell ref="AB40:AE40"/>
    <mergeCell ref="AB51:AE51"/>
    <mergeCell ref="W53:AG53"/>
    <mergeCell ref="W54:Z54"/>
    <mergeCell ref="W60:Z60"/>
    <mergeCell ref="W63:AG63"/>
    <mergeCell ref="W64:Z64"/>
    <mergeCell ref="AB26:AE26"/>
    <mergeCell ref="AB37:AE37"/>
    <mergeCell ref="W39:AG39"/>
    <mergeCell ref="L60:O60"/>
    <mergeCell ref="L63:V63"/>
  </mergeCells>
  <conditionalFormatting sqref="E66:E69 P66:P69 AA66:AA69">
    <cfRule type="containsText" dxfId="7" priority="10" operator="containsText" text="FAIL">
      <formula>NOT(ISERROR(SEARCH("FAIL",E66)))</formula>
    </cfRule>
  </conditionalFormatting>
  <conditionalFormatting sqref="B56:D59">
    <cfRule type="cellIs" dxfId="6" priority="7" operator="notBetween">
      <formula>-1</formula>
      <formula>1</formula>
    </cfRule>
  </conditionalFormatting>
  <conditionalFormatting sqref="X56:Z59">
    <cfRule type="cellIs" dxfId="5" priority="6" operator="notBetween">
      <formula>-1</formula>
      <formula>1</formula>
    </cfRule>
  </conditionalFormatting>
  <conditionalFormatting sqref="M56:O59">
    <cfRule type="cellIs" dxfId="4" priority="5" operator="notBetween">
      <formula>-1</formula>
      <formula>1</formula>
    </cfRule>
  </conditionalFormatting>
  <conditionalFormatting sqref="D66:D69">
    <cfRule type="cellIs" dxfId="3" priority="4" operator="notBetween">
      <formula>0</formula>
      <formula>1</formula>
    </cfRule>
  </conditionalFormatting>
  <conditionalFormatting sqref="O66:O69">
    <cfRule type="cellIs" dxfId="2" priority="3" operator="notBetween">
      <formula>0</formula>
      <formula>1</formula>
    </cfRule>
  </conditionalFormatting>
  <conditionalFormatting sqref="Z66:Z69">
    <cfRule type="cellIs" dxfId="1" priority="2" operator="notBetween">
      <formula>0</formula>
      <formula>1</formula>
    </cfRule>
  </conditionalFormatting>
  <conditionalFormatting sqref="J5:J6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PR00F</dc:creator>
  <cp:lastModifiedBy>PR00F</cp:lastModifiedBy>
  <dcterms:created xsi:type="dcterms:W3CDTF">2015-08-30T16:18:21Z</dcterms:created>
  <dcterms:modified xsi:type="dcterms:W3CDTF">2021-08-08T00:31:48Z</dcterms:modified>
</cp:coreProperties>
</file>