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RooFPS-dd\doc\"/>
    </mc:Choice>
  </mc:AlternateContent>
  <xr:revisionPtr revIDLastSave="0" documentId="13_ncr:1_{31334931-41E9-41EB-B19C-286122630854}" xr6:coauthVersionLast="47" xr6:coauthVersionMax="47" xr10:uidLastSave="{00000000-0000-0000-0000-000000000000}"/>
  <bookViews>
    <workbookView xWindow="-120" yWindow="-120" windowWidth="29040" windowHeight="158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D38" i="3"/>
  <c r="E38" i="3"/>
  <c r="F38" i="3"/>
  <c r="M38" i="3" s="1"/>
  <c r="O38" i="3" s="1"/>
  <c r="Q38" i="3" s="1"/>
  <c r="G38" i="3"/>
  <c r="H38" i="3"/>
  <c r="I38" i="3"/>
  <c r="J38" i="3"/>
  <c r="K38" i="3"/>
  <c r="L38" i="3"/>
  <c r="N38" i="3" s="1"/>
  <c r="P38" i="3" s="1"/>
  <c r="K52" i="2"/>
  <c r="J52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6" i="2"/>
  <c r="J36" i="2"/>
  <c r="K35" i="2"/>
  <c r="J35" i="2"/>
  <c r="J33" i="2"/>
  <c r="J34" i="2"/>
  <c r="J32" i="2"/>
  <c r="C12" i="2"/>
  <c r="C20" i="2"/>
  <c r="C21" i="2"/>
  <c r="H52" i="2"/>
  <c r="I52" i="2"/>
  <c r="C32" i="1"/>
  <c r="D32" i="1"/>
  <c r="E32" i="1"/>
  <c r="F32" i="1"/>
  <c r="G32" i="1"/>
  <c r="H32" i="1"/>
  <c r="I37" i="3"/>
  <c r="I51" i="2"/>
  <c r="H51" i="2"/>
  <c r="H37" i="3" s="1"/>
  <c r="D31" i="1"/>
  <c r="H31" i="1"/>
  <c r="G31" i="1"/>
  <c r="F31" i="1"/>
  <c r="E31" i="1"/>
  <c r="C31" i="1"/>
  <c r="I50" i="2"/>
  <c r="I36" i="3" s="1"/>
  <c r="H50" i="2"/>
  <c r="H36" i="3" s="1"/>
  <c r="H30" i="1"/>
  <c r="G30" i="1"/>
  <c r="F30" i="1"/>
  <c r="E30" i="1"/>
  <c r="D30" i="1"/>
  <c r="C30" i="1"/>
  <c r="H29" i="1"/>
  <c r="G29" i="1"/>
  <c r="F29" i="1"/>
  <c r="E29" i="1"/>
  <c r="D29" i="1"/>
  <c r="C29" i="1"/>
  <c r="I49" i="2"/>
  <c r="I35" i="3" s="1"/>
  <c r="H49" i="2"/>
  <c r="H35" i="3" s="1"/>
  <c r="H28" i="1"/>
  <c r="G28" i="1"/>
  <c r="F28" i="1"/>
  <c r="E28" i="1"/>
  <c r="D28" i="1"/>
  <c r="C28" i="1"/>
  <c r="I48" i="2"/>
  <c r="I34" i="3" s="1"/>
  <c r="H48" i="2"/>
  <c r="H34" i="3" s="1"/>
  <c r="I47" i="2"/>
  <c r="I33" i="3" s="1"/>
  <c r="H47" i="2"/>
  <c r="H33" i="3" s="1"/>
  <c r="H27" i="1"/>
  <c r="G27" i="1"/>
  <c r="F27" i="1"/>
  <c r="E27" i="1"/>
  <c r="C27" i="1"/>
  <c r="D27" i="1"/>
  <c r="I46" i="2"/>
  <c r="I32" i="3" s="1"/>
  <c r="H46" i="2"/>
  <c r="H32" i="3" s="1"/>
  <c r="H26" i="1"/>
  <c r="G26" i="1"/>
  <c r="E26" i="1"/>
  <c r="D26" i="1"/>
  <c r="C26" i="1"/>
  <c r="F26" i="1"/>
  <c r="I43" i="2"/>
  <c r="I29" i="3" s="1"/>
  <c r="I44" i="2"/>
  <c r="I30" i="3" s="1"/>
  <c r="I45" i="2"/>
  <c r="I31" i="3" s="1"/>
  <c r="I42" i="2"/>
  <c r="I28" i="3" s="1"/>
  <c r="I37" i="2"/>
  <c r="I23" i="3" s="1"/>
  <c r="I38" i="2"/>
  <c r="I24" i="3" s="1"/>
  <c r="I39" i="2"/>
  <c r="I25" i="3" s="1"/>
  <c r="I40" i="2"/>
  <c r="I26" i="3" s="1"/>
  <c r="I41" i="2"/>
  <c r="I27" i="3" s="1"/>
  <c r="I36" i="2"/>
  <c r="I22" i="3" s="1"/>
  <c r="I33" i="2"/>
  <c r="I19" i="3" s="1"/>
  <c r="I34" i="2"/>
  <c r="I20" i="3" s="1"/>
  <c r="I35" i="2"/>
  <c r="I21" i="3" s="1"/>
  <c r="I32" i="2"/>
  <c r="I18" i="3" s="1"/>
  <c r="H36" i="2"/>
  <c r="H22" i="3" s="1"/>
  <c r="H35" i="2"/>
  <c r="H21" i="3" s="1"/>
  <c r="H33" i="2"/>
  <c r="H19" i="3" s="1"/>
  <c r="H34" i="2"/>
  <c r="H20" i="3" s="1"/>
  <c r="H32" i="2"/>
  <c r="H18" i="3" s="1"/>
  <c r="H38" i="2"/>
  <c r="H24" i="3" s="1"/>
  <c r="H39" i="2"/>
  <c r="H25" i="3" s="1"/>
  <c r="H40" i="2"/>
  <c r="H26" i="3" s="1"/>
  <c r="H41" i="2"/>
  <c r="H27" i="3" s="1"/>
  <c r="H42" i="2"/>
  <c r="H28" i="3" s="1"/>
  <c r="H43" i="2"/>
  <c r="H29" i="3" s="1"/>
  <c r="H44" i="2"/>
  <c r="H30" i="3" s="1"/>
  <c r="H45" i="2"/>
  <c r="H31" i="3" s="1"/>
  <c r="H37" i="2"/>
  <c r="H23" i="3" s="1"/>
  <c r="C10" i="2"/>
  <c r="C11" i="2" s="1"/>
  <c r="J19" i="3" s="1"/>
  <c r="E49" i="2" l="1"/>
  <c r="C50" i="2"/>
  <c r="C36" i="3" s="1"/>
  <c r="K36" i="3"/>
  <c r="G50" i="2"/>
  <c r="G36" i="3" s="1"/>
  <c r="C51" i="2"/>
  <c r="C37" i="3" s="1"/>
  <c r="K37" i="3"/>
  <c r="G52" i="2"/>
  <c r="G51" i="2"/>
  <c r="G37" i="3" s="1"/>
  <c r="J35" i="3"/>
  <c r="E35" i="3"/>
  <c r="F52" i="2"/>
  <c r="C49" i="2"/>
  <c r="G49" i="2"/>
  <c r="G35" i="3" s="1"/>
  <c r="K35" i="3"/>
  <c r="E50" i="2"/>
  <c r="E51" i="2"/>
  <c r="E52" i="2"/>
  <c r="F49" i="2"/>
  <c r="F50" i="2"/>
  <c r="J36" i="3"/>
  <c r="F51" i="2"/>
  <c r="J37" i="3"/>
  <c r="C52" i="2"/>
  <c r="E47" i="2"/>
  <c r="E48" i="2"/>
  <c r="F47" i="2"/>
  <c r="J33" i="3"/>
  <c r="F48" i="2"/>
  <c r="J34" i="3"/>
  <c r="G47" i="2"/>
  <c r="G33" i="3" s="1"/>
  <c r="K33" i="3"/>
  <c r="C48" i="2"/>
  <c r="C34" i="3" s="1"/>
  <c r="G48" i="2"/>
  <c r="G34" i="3" s="1"/>
  <c r="K34" i="3"/>
  <c r="G46" i="2"/>
  <c r="G32" i="3" s="1"/>
  <c r="C46" i="2"/>
  <c r="E46" i="2"/>
  <c r="K32" i="3"/>
  <c r="F46" i="2"/>
  <c r="J32" i="3"/>
  <c r="C47" i="2"/>
  <c r="K23" i="3"/>
  <c r="E41" i="2"/>
  <c r="E27" i="3" s="1"/>
  <c r="J30" i="3"/>
  <c r="J26" i="3"/>
  <c r="J28" i="3"/>
  <c r="J22" i="3"/>
  <c r="J24" i="3"/>
  <c r="J21" i="3"/>
  <c r="J29" i="3"/>
  <c r="J25" i="3"/>
  <c r="J31" i="3"/>
  <c r="J27" i="3"/>
  <c r="J23" i="3"/>
  <c r="E45" i="2"/>
  <c r="E31" i="3" s="1"/>
  <c r="E44" i="2"/>
  <c r="E30" i="3" s="1"/>
  <c r="E40" i="2"/>
  <c r="E26" i="3" s="1"/>
  <c r="E43" i="2"/>
  <c r="E29" i="3" s="1"/>
  <c r="E39" i="2"/>
  <c r="E25" i="3" s="1"/>
  <c r="E37" i="2"/>
  <c r="E23" i="3" s="1"/>
  <c r="E42" i="2"/>
  <c r="E28" i="3" s="1"/>
  <c r="E38" i="2"/>
  <c r="E24" i="3" s="1"/>
  <c r="F45" i="2"/>
  <c r="F31" i="3" s="1"/>
  <c r="F41" i="2"/>
  <c r="F27" i="3" s="1"/>
  <c r="F44" i="2"/>
  <c r="F30" i="3" s="1"/>
  <c r="F40" i="2"/>
  <c r="F26" i="3" s="1"/>
  <c r="F43" i="2"/>
  <c r="F29" i="3" s="1"/>
  <c r="F39" i="2"/>
  <c r="F25" i="3" s="1"/>
  <c r="F37" i="2"/>
  <c r="F23" i="3" s="1"/>
  <c r="F42" i="2"/>
  <c r="F28" i="3" s="1"/>
  <c r="F38" i="2"/>
  <c r="F24" i="3" s="1"/>
  <c r="G34" i="2"/>
  <c r="G20" i="3" s="1"/>
  <c r="G38" i="2"/>
  <c r="G24" i="3" s="1"/>
  <c r="K21" i="3"/>
  <c r="K27" i="3"/>
  <c r="E35" i="2"/>
  <c r="E21" i="3" s="1"/>
  <c r="G33" i="2"/>
  <c r="G19" i="3" s="1"/>
  <c r="G45" i="2"/>
  <c r="G31" i="3" s="1"/>
  <c r="G41" i="2"/>
  <c r="G27" i="3" s="1"/>
  <c r="J18" i="3"/>
  <c r="K30" i="3"/>
  <c r="K26" i="3"/>
  <c r="G42" i="2"/>
  <c r="G28" i="3" s="1"/>
  <c r="E36" i="2"/>
  <c r="E22" i="3" s="1"/>
  <c r="G40" i="2"/>
  <c r="G26" i="3" s="1"/>
  <c r="J20" i="3"/>
  <c r="K22" i="3"/>
  <c r="K29" i="3"/>
  <c r="K25" i="3"/>
  <c r="G37" i="2"/>
  <c r="G23" i="3" s="1"/>
  <c r="K31" i="3"/>
  <c r="G35" i="2"/>
  <c r="G21" i="3" s="1"/>
  <c r="G44" i="2"/>
  <c r="G30" i="3" s="1"/>
  <c r="G32" i="2"/>
  <c r="G18" i="3" s="1"/>
  <c r="G36" i="2"/>
  <c r="G22" i="3" s="1"/>
  <c r="G43" i="2"/>
  <c r="G29" i="3" s="1"/>
  <c r="G39" i="2"/>
  <c r="G25" i="3" s="1"/>
  <c r="K28" i="3"/>
  <c r="K24" i="3"/>
  <c r="E32" i="2"/>
  <c r="E33" i="2"/>
  <c r="E34" i="2"/>
  <c r="C41" i="2"/>
  <c r="C45" i="2"/>
  <c r="C40" i="2"/>
  <c r="C42" i="2"/>
  <c r="C36" i="2"/>
  <c r="C44" i="2"/>
  <c r="C38" i="2"/>
  <c r="C43" i="2"/>
  <c r="C39" i="2"/>
  <c r="C37" i="2"/>
  <c r="C34" i="2"/>
  <c r="C32" i="2"/>
  <c r="C35" i="2"/>
  <c r="C33" i="2"/>
  <c r="M52" i="2" l="1"/>
  <c r="O52" i="2" s="1"/>
  <c r="D50" i="2"/>
  <c r="L52" i="2"/>
  <c r="N52" i="2" s="1"/>
  <c r="M49" i="2"/>
  <c r="O49" i="2" s="1"/>
  <c r="F35" i="3"/>
  <c r="M35" i="3" s="1"/>
  <c r="O35" i="3" s="1"/>
  <c r="E34" i="3"/>
  <c r="L34" i="3" s="1"/>
  <c r="N34" i="3" s="1"/>
  <c r="L48" i="2"/>
  <c r="N48" i="2" s="1"/>
  <c r="F37" i="3"/>
  <c r="M37" i="3" s="1"/>
  <c r="O37" i="3" s="1"/>
  <c r="M51" i="2"/>
  <c r="O51" i="2" s="1"/>
  <c r="D51" i="2"/>
  <c r="F34" i="3"/>
  <c r="M34" i="3" s="1"/>
  <c r="O34" i="3" s="1"/>
  <c r="M48" i="2"/>
  <c r="O48" i="2" s="1"/>
  <c r="E37" i="3"/>
  <c r="L37" i="3" s="1"/>
  <c r="N37" i="3" s="1"/>
  <c r="L51" i="2"/>
  <c r="N51" i="2" s="1"/>
  <c r="C35" i="3"/>
  <c r="D49" i="2"/>
  <c r="D52" i="2"/>
  <c r="F36" i="3"/>
  <c r="M36" i="3" s="1"/>
  <c r="O36" i="3" s="1"/>
  <c r="M50" i="2"/>
  <c r="O50" i="2" s="1"/>
  <c r="E36" i="3"/>
  <c r="L36" i="3" s="1"/>
  <c r="N36" i="3" s="1"/>
  <c r="L50" i="2"/>
  <c r="N50" i="2" s="1"/>
  <c r="L35" i="3"/>
  <c r="N35" i="3" s="1"/>
  <c r="L49" i="2"/>
  <c r="N49" i="2" s="1"/>
  <c r="M47" i="2"/>
  <c r="O47" i="2" s="1"/>
  <c r="F33" i="3"/>
  <c r="M33" i="3" s="1"/>
  <c r="O33" i="3" s="1"/>
  <c r="D47" i="2"/>
  <c r="C33" i="3"/>
  <c r="D48" i="2"/>
  <c r="E33" i="3"/>
  <c r="L33" i="3" s="1"/>
  <c r="N33" i="3" s="1"/>
  <c r="L47" i="2"/>
  <c r="N47" i="2" s="1"/>
  <c r="E32" i="3"/>
  <c r="L32" i="3" s="1"/>
  <c r="N32" i="3" s="1"/>
  <c r="L46" i="2"/>
  <c r="N46" i="2" s="1"/>
  <c r="D46" i="2"/>
  <c r="C32" i="3"/>
  <c r="C30" i="3"/>
  <c r="D30" i="3" s="1"/>
  <c r="D44" i="2"/>
  <c r="C21" i="3"/>
  <c r="D35" i="2"/>
  <c r="C25" i="3"/>
  <c r="D39" i="2"/>
  <c r="C22" i="3"/>
  <c r="D36" i="2"/>
  <c r="C27" i="3"/>
  <c r="D41" i="2"/>
  <c r="F32" i="3"/>
  <c r="M32" i="3" s="1"/>
  <c r="O32" i="3" s="1"/>
  <c r="M46" i="2"/>
  <c r="O46" i="2" s="1"/>
  <c r="C20" i="3"/>
  <c r="D34" i="2"/>
  <c r="C24" i="3"/>
  <c r="D38" i="2"/>
  <c r="C26" i="3"/>
  <c r="D40" i="2"/>
  <c r="C19" i="3"/>
  <c r="D33" i="2"/>
  <c r="C23" i="3"/>
  <c r="D37" i="2"/>
  <c r="C31" i="3"/>
  <c r="D45" i="2"/>
  <c r="C18" i="3"/>
  <c r="D32" i="2"/>
  <c r="C29" i="3"/>
  <c r="D43" i="2"/>
  <c r="C28" i="3"/>
  <c r="D42" i="2"/>
  <c r="M29" i="3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4" i="2"/>
  <c r="O34" i="2" s="1"/>
  <c r="M28" i="3"/>
  <c r="O28" i="3" s="1"/>
  <c r="M26" i="3"/>
  <c r="O26" i="3" s="1"/>
  <c r="M33" i="2"/>
  <c r="O33" i="2" s="1"/>
  <c r="E19" i="3"/>
  <c r="M23" i="3"/>
  <c r="O23" i="3" s="1"/>
  <c r="M30" i="3"/>
  <c r="O30" i="3" s="1"/>
  <c r="L28" i="3"/>
  <c r="N28" i="3" s="1"/>
  <c r="L26" i="3"/>
  <c r="N26" i="3" s="1"/>
  <c r="E18" i="3"/>
  <c r="M32" i="2"/>
  <c r="O32" i="2" s="1"/>
  <c r="Q32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8" i="2"/>
  <c r="N38" i="2" s="1"/>
  <c r="L43" i="2"/>
  <c r="N43" i="2" s="1"/>
  <c r="M42" i="2"/>
  <c r="O42" i="2" s="1"/>
  <c r="M41" i="2"/>
  <c r="O41" i="2" s="1"/>
  <c r="L33" i="2"/>
  <c r="N33" i="2" s="1"/>
  <c r="M40" i="2"/>
  <c r="O40" i="2" s="1"/>
  <c r="L32" i="2"/>
  <c r="N32" i="2" s="1"/>
  <c r="M37" i="2"/>
  <c r="O37" i="2" s="1"/>
  <c r="M44" i="2"/>
  <c r="O44" i="2" s="1"/>
  <c r="L42" i="2"/>
  <c r="N42" i="2" s="1"/>
  <c r="L40" i="2"/>
  <c r="N40" i="2" s="1"/>
  <c r="P40" i="2" s="1"/>
  <c r="M36" i="2"/>
  <c r="O36" i="2" s="1"/>
  <c r="L36" i="2"/>
  <c r="N36" i="2" s="1"/>
  <c r="L35" i="2"/>
  <c r="N35" i="2" s="1"/>
  <c r="M35" i="2"/>
  <c r="O35" i="2" s="1"/>
  <c r="M39" i="2"/>
  <c r="O39" i="2" s="1"/>
  <c r="L37" i="2"/>
  <c r="N37" i="2" s="1"/>
  <c r="L44" i="2"/>
  <c r="N44" i="2" s="1"/>
  <c r="L34" i="2"/>
  <c r="N34" i="2" s="1"/>
  <c r="P34" i="2" s="1"/>
  <c r="M38" i="2"/>
  <c r="O38" i="2" s="1"/>
  <c r="M43" i="2"/>
  <c r="O43" i="2" s="1"/>
  <c r="M45" i="2"/>
  <c r="O45" i="2" s="1"/>
  <c r="L39" i="2"/>
  <c r="N39" i="2" s="1"/>
  <c r="P39" i="2" s="1"/>
  <c r="L45" i="2"/>
  <c r="N45" i="2" s="1"/>
  <c r="L41" i="2"/>
  <c r="N41" i="2" s="1"/>
  <c r="P49" i="2" l="1"/>
  <c r="P52" i="2"/>
  <c r="P50" i="2"/>
  <c r="P45" i="2"/>
  <c r="D28" i="3"/>
  <c r="D23" i="3"/>
  <c r="Q51" i="2"/>
  <c r="Q50" i="2"/>
  <c r="D35" i="3"/>
  <c r="D36" i="3"/>
  <c r="D37" i="3"/>
  <c r="D20" i="3"/>
  <c r="Q48" i="2"/>
  <c r="Q52" i="2"/>
  <c r="P51" i="2"/>
  <c r="D34" i="3"/>
  <c r="P48" i="2"/>
  <c r="Q49" i="2"/>
  <c r="D31" i="3"/>
  <c r="D26" i="3"/>
  <c r="D32" i="3"/>
  <c r="P47" i="2"/>
  <c r="Q47" i="2"/>
  <c r="D29" i="3"/>
  <c r="D19" i="3"/>
  <c r="D24" i="3"/>
  <c r="D22" i="3"/>
  <c r="D21" i="3"/>
  <c r="D18" i="3"/>
  <c r="D33" i="3"/>
  <c r="D27" i="3"/>
  <c r="D25" i="3"/>
  <c r="Q34" i="2"/>
  <c r="M18" i="3"/>
  <c r="O18" i="3" s="1"/>
  <c r="Q33" i="3" s="1"/>
  <c r="L18" i="3"/>
  <c r="N18" i="3" s="1"/>
  <c r="P37" i="3" s="1"/>
  <c r="M20" i="3"/>
  <c r="O20" i="3" s="1"/>
  <c r="L20" i="3"/>
  <c r="N20" i="3" s="1"/>
  <c r="P44" i="2"/>
  <c r="P35" i="2"/>
  <c r="P42" i="2"/>
  <c r="P43" i="2"/>
  <c r="L19" i="3"/>
  <c r="N19" i="3" s="1"/>
  <c r="M19" i="3"/>
  <c r="O19" i="3" s="1"/>
  <c r="P41" i="2"/>
  <c r="P37" i="2"/>
  <c r="P36" i="2"/>
  <c r="Q33" i="2"/>
  <c r="Q43" i="2"/>
  <c r="Q46" i="2"/>
  <c r="Q41" i="2"/>
  <c r="Q38" i="2"/>
  <c r="Q44" i="2"/>
  <c r="Q40" i="2"/>
  <c r="Q42" i="2"/>
  <c r="Q39" i="2"/>
  <c r="Q36" i="2"/>
  <c r="Q37" i="2"/>
  <c r="Q45" i="2"/>
  <c r="Q35" i="2"/>
  <c r="P46" i="2"/>
  <c r="P32" i="2"/>
  <c r="P33" i="2"/>
  <c r="P38" i="2"/>
  <c r="P19" i="3" l="1"/>
  <c r="Q36" i="3"/>
  <c r="Q35" i="3"/>
  <c r="Q37" i="3"/>
  <c r="P35" i="3"/>
  <c r="Q34" i="3"/>
  <c r="P36" i="3"/>
  <c r="P34" i="3"/>
  <c r="Q24" i="3"/>
  <c r="Q28" i="3"/>
  <c r="P32" i="3"/>
  <c r="P33" i="3"/>
  <c r="Q31" i="3"/>
  <c r="Q25" i="3"/>
  <c r="Q22" i="3"/>
  <c r="Q32" i="3"/>
  <c r="P18" i="3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<sst xmlns="http://schemas.openxmlformats.org/spreadsheetml/2006/main" count="238" uniqueCount="106">
  <si>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</si>
  <si>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</si>
  <si>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</si>
  <si>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</si>
  <si>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</si>
  <si>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</si>
  <si>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</si>
  <si>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</si>
  <si>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</si>
  <si>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</si>
  <si>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</si>
  <si>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</si>
  <si>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</si>
  <si>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</si>
  <si>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</si>
  <si>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</si>
  <si>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</si>
  <si>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</si>
  <si>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</si>
  <si>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</si>
  <si>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</si>
  <si>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</si>
  <si>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</si>
  <si>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</si>
  <si>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</si>
  <si>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</si>
  <si>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</si>
  <si>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</si>
  <si>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</si>
  <si>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</si>
  <si>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</si>
  <si>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</si>
  <si>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</si>
  <si>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</si>
  <si>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</si>
  <si>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</si>
  <si>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</si>
  <si>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</si>
  <si>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</si>
  <si>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</si>
  <si>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</si>
  <si>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</si>
  <si>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</si>
  <si>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</si>
  <si>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e.g. 9 pistols + 9 mchguns + 7 medkits</t>
  </si>
  <si>
    <t>nClientsCount =</t>
  </si>
  <si>
    <t>nPlayerCount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</si>
  <si>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</si>
  <si>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</si>
  <si>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</si>
  <si>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</si>
  <si>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</si>
  <si>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</si>
  <si>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</si>
  <si>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</si>
  <si>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</si>
  <si>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</si>
  <si>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</si>
  <si>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</si>
  <si>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</si>
  <si>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</si>
  <si>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</si>
  <si>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</si>
  <si>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</si>
  <si>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</si>
  <si>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</si>
  <si>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</si>
  <si>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</si>
  <si>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</si>
  <si>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</si>
  <si>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</si>
  <si>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</si>
  <si>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</si>
  <si>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</si>
  <si>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</si>
  <si>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</si>
  <si>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</si>
  <si>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</si>
  <si>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</si>
  <si>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</si>
  <si>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</si>
  <si>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</si>
  <si>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</si>
  <si>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</si>
  <si>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</si>
  <si>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</si>
  <si>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</si>
  <si>
    <t>v0.2.8</t>
  </si>
  <si>
    <t>Momentary aim accuracy added to UserUpdateFromServer.</t>
  </si>
  <si>
    <t>v0.3.0</t>
  </si>
  <si>
    <t>WeaponId in BulletUpdateFromServer.</t>
  </si>
  <si>
    <t>v0.4.2</t>
  </si>
  <si>
    <t>v0.4.3</t>
  </si>
  <si>
    <t>Add bRunningOnGround to UserUpdateFromServer.</t>
  </si>
  <si>
    <t>v0.5.0</t>
  </si>
  <si>
    <t>Added player stats to UserUpdateFromServer.</t>
  </si>
  <si>
    <t>v0.5.1</t>
  </si>
  <si>
    <t>// since v0.5.1 machine pistol firing rate is 20/second, 3 times more of mchgun's 7/second, so let's assume almost 3x more bullets worst-case.</t>
  </si>
  <si>
    <t>// assuming all players have 6 travelling mchgun bullets in-air at the moment (~worst-case)</t>
  </si>
  <si>
    <t>// mch gun fires ~6.66 bullets per second, and assume all players are shooting continuously</t>
  </si>
  <si>
    <t>// this is rough, but yes, server sends 20 new messages about new bullets per player per second if everyone is firing with mch pistol</t>
  </si>
  <si>
    <t>nFlyingBulletsCount (mchgun) =</t>
  </si>
  <si>
    <t>nNewBornBulletsCount (mchgun) =</t>
  </si>
  <si>
    <t>nFlyingBulletsCount NEW (mchpistol) =</t>
  </si>
  <si>
    <t>nNewBornBulletsCount NEW (mchpistol) =</t>
  </si>
  <si>
    <t>Mch pistol firing rate: ~7 -&gt; 20 bullets /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</si>
</sst>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24" activePane="bottomRight" state="frozen"/>
      <selection pane="topRight" activeCell="B1" sqref="B1"/>
      <selection pane="bottomLeft" activeCell="A10" sqref="A10"/>
      <selection pane="bottomRight" activeCell="H32" sqref="H32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77</v>
      </c>
    </row>
    <row r="6" spans="1:18" x14ac:dyDescent="0.25">
      <c r="A6" t="s">
        <v>26</v>
      </c>
    </row>
    <row r="8" spans="1:18" x14ac:dyDescent="0.25">
      <c r="A8" t="s">
        <v>71</v>
      </c>
      <c r="C8" t="s">
        <v>78</v>
      </c>
    </row>
    <row r="9" spans="1:18" ht="15.75" thickBot="1" x14ac:dyDescent="0.3"/>
    <row r="10" spans="1:18" ht="24" customHeight="1" x14ac:dyDescent="0.25">
      <c r="A10" s="67" t="s">
        <v>69</v>
      </c>
      <c r="B10" s="65" t="s">
        <v>81</v>
      </c>
      <c r="C10" s="44" t="s">
        <v>28</v>
      </c>
      <c r="D10" s="62" t="s">
        <v>31</v>
      </c>
      <c r="E10" s="63"/>
      <c r="F10" s="63"/>
      <c r="G10" s="63"/>
      <c r="H10" s="64"/>
    </row>
    <row r="11" spans="1:18" ht="33" customHeight="1" thickBot="1" x14ac:dyDescent="0.3">
      <c r="A11" s="68"/>
      <c r="B11" s="66"/>
      <c r="C11" s="42" t="s">
        <v>15</v>
      </c>
      <c r="D11" s="43" t="s">
        <v>20</v>
      </c>
      <c r="E11" s="16" t="s">
        <v>21</v>
      </c>
      <c r="F11" s="16" t="s">
        <v>22</v>
      </c>
      <c r="G11" s="16" t="s">
        <v>24</v>
      </c>
      <c r="H11" s="17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41" t="s">
        <v>19</v>
      </c>
      <c r="B12" s="54" t="s">
        <v>16</v>
      </c>
      <c r="C12" s="57">
        <v>268</v>
      </c>
      <c r="D12" s="58">
        <v>268</v>
      </c>
      <c r="E12" s="59">
        <v>268</v>
      </c>
      <c r="F12" s="59">
        <v>268</v>
      </c>
      <c r="G12" s="59">
        <v>268</v>
      </c>
      <c r="H12" s="60">
        <v>268</v>
      </c>
      <c r="I12" s="5"/>
      <c r="J12" s="5"/>
      <c r="K12" s="5"/>
      <c r="L12" s="5"/>
      <c r="M12" s="5"/>
      <c r="N12" s="5"/>
    </row>
    <row r="13" spans="1:18" x14ac:dyDescent="0.25">
      <c r="A13" s="25" t="s">
        <v>18</v>
      </c>
      <c r="B13" s="55" t="s">
        <v>29</v>
      </c>
      <c r="C13" s="34">
        <v>268</v>
      </c>
      <c r="D13" s="48">
        <v>268</v>
      </c>
      <c r="E13" s="10">
        <v>268</v>
      </c>
      <c r="F13" s="10">
        <v>268</v>
      </c>
      <c r="G13" s="10">
        <v>268</v>
      </c>
      <c r="H13" s="61">
        <v>268</v>
      </c>
      <c r="I13" s="5"/>
      <c r="J13" s="5"/>
      <c r="K13" s="5"/>
      <c r="L13" s="5"/>
      <c r="M13" s="5"/>
      <c r="N13" s="5"/>
    </row>
    <row r="14" spans="1:18" x14ac:dyDescent="0.25">
      <c r="A14" s="25" t="s">
        <v>0</v>
      </c>
      <c r="B14" s="55" t="s">
        <v>29</v>
      </c>
      <c r="C14" s="34">
        <v>268</v>
      </c>
      <c r="D14" s="48">
        <v>268</v>
      </c>
      <c r="E14" s="10">
        <v>268</v>
      </c>
      <c r="F14" s="10">
        <v>268</v>
      </c>
      <c r="G14" s="10">
        <v>268</v>
      </c>
      <c r="H14" s="61">
        <v>268</v>
      </c>
      <c r="I14" s="5"/>
      <c r="J14" s="5"/>
      <c r="K14" s="5"/>
      <c r="L14" s="5"/>
      <c r="M14" s="5"/>
      <c r="N14" s="5"/>
    </row>
    <row r="15" spans="1:18" x14ac:dyDescent="0.25">
      <c r="A15" s="25" t="s">
        <v>1</v>
      </c>
      <c r="B15" s="55" t="s">
        <v>29</v>
      </c>
      <c r="C15" s="34">
        <v>268</v>
      </c>
      <c r="D15" s="48">
        <v>268</v>
      </c>
      <c r="E15" s="10">
        <v>268</v>
      </c>
      <c r="F15" s="10">
        <v>268</v>
      </c>
      <c r="G15" s="10">
        <v>268</v>
      </c>
      <c r="H15" s="61">
        <v>268</v>
      </c>
      <c r="I15" s="5"/>
      <c r="J15" s="5"/>
      <c r="K15" s="5"/>
      <c r="L15" s="5"/>
      <c r="M15" s="5"/>
      <c r="N15" s="5"/>
    </row>
    <row r="16" spans="1:18" x14ac:dyDescent="0.25">
      <c r="A16" s="25" t="s">
        <v>2</v>
      </c>
      <c r="B16" s="55" t="s">
        <v>17</v>
      </c>
      <c r="C16" s="34">
        <v>31</v>
      </c>
      <c r="D16" s="48">
        <v>55</v>
      </c>
      <c r="E16" s="10">
        <v>23</v>
      </c>
      <c r="F16" s="10">
        <v>91</v>
      </c>
      <c r="G16" s="10">
        <v>79</v>
      </c>
      <c r="H16" s="61">
        <v>71</v>
      </c>
      <c r="I16" s="5"/>
      <c r="J16" s="5"/>
      <c r="K16" s="5"/>
      <c r="L16" s="5"/>
      <c r="M16" s="5"/>
      <c r="N16" s="5"/>
    </row>
    <row r="17" spans="1:14" x14ac:dyDescent="0.25">
      <c r="A17" s="25" t="s">
        <v>3</v>
      </c>
      <c r="B17" s="55" t="s">
        <v>29</v>
      </c>
      <c r="C17" s="34">
        <v>31</v>
      </c>
      <c r="D17" s="48">
        <v>55</v>
      </c>
      <c r="E17" s="10">
        <v>23</v>
      </c>
      <c r="F17" s="10">
        <v>91</v>
      </c>
      <c r="G17" s="10">
        <v>79</v>
      </c>
      <c r="H17" s="61">
        <v>71</v>
      </c>
      <c r="I17" s="5"/>
      <c r="J17" s="5"/>
      <c r="K17" s="5"/>
      <c r="L17" s="5"/>
      <c r="M17" s="5"/>
      <c r="N17" s="5"/>
    </row>
    <row r="18" spans="1:14" x14ac:dyDescent="0.25">
      <c r="A18" s="25" t="s">
        <v>4</v>
      </c>
      <c r="B18" s="55" t="s">
        <v>29</v>
      </c>
      <c r="C18" s="34">
        <v>31</v>
      </c>
      <c r="D18" s="48">
        <v>55</v>
      </c>
      <c r="E18" s="10">
        <v>23</v>
      </c>
      <c r="F18" s="10">
        <v>91</v>
      </c>
      <c r="G18" s="10">
        <v>79</v>
      </c>
      <c r="H18" s="61">
        <v>71</v>
      </c>
      <c r="I18" s="5"/>
      <c r="J18" s="5"/>
      <c r="K18" s="5"/>
      <c r="L18" s="5"/>
      <c r="M18" s="5"/>
      <c r="N18" s="5"/>
    </row>
    <row r="19" spans="1:14" x14ac:dyDescent="0.25">
      <c r="A19" s="25" t="s">
        <v>5</v>
      </c>
      <c r="B19" s="55" t="s">
        <v>83</v>
      </c>
      <c r="C19" s="34">
        <v>31</v>
      </c>
      <c r="D19" s="48">
        <v>55</v>
      </c>
      <c r="E19" s="10">
        <v>23</v>
      </c>
      <c r="F19" s="10">
        <v>91</v>
      </c>
      <c r="G19" s="10">
        <v>79</v>
      </c>
      <c r="H19" s="61">
        <v>83</v>
      </c>
      <c r="I19" s="5"/>
      <c r="J19" s="5"/>
      <c r="K19" s="5"/>
      <c r="L19" s="5"/>
      <c r="M19" s="5"/>
      <c r="N19" s="5"/>
    </row>
    <row r="20" spans="1:14" x14ac:dyDescent="0.25">
      <c r="A20" s="25" t="s">
        <v>6</v>
      </c>
      <c r="B20" s="55" t="s">
        <v>29</v>
      </c>
      <c r="C20" s="34">
        <v>31</v>
      </c>
      <c r="D20" s="48">
        <v>55</v>
      </c>
      <c r="E20" s="10">
        <v>23</v>
      </c>
      <c r="F20" s="10">
        <v>91</v>
      </c>
      <c r="G20" s="10">
        <v>79</v>
      </c>
      <c r="H20" s="61">
        <v>83</v>
      </c>
      <c r="I20" s="5"/>
      <c r="J20" s="5"/>
      <c r="K20" s="5"/>
      <c r="L20" s="5"/>
      <c r="M20" s="5"/>
      <c r="N20" s="5"/>
    </row>
    <row r="21" spans="1:14" x14ac:dyDescent="0.25">
      <c r="A21" s="25" t="s">
        <v>7</v>
      </c>
      <c r="B21" s="55" t="s">
        <v>84</v>
      </c>
      <c r="C21" s="34">
        <v>31</v>
      </c>
      <c r="D21" s="48">
        <v>63</v>
      </c>
      <c r="E21" s="10">
        <v>23</v>
      </c>
      <c r="F21" s="10">
        <v>91</v>
      </c>
      <c r="G21" s="10">
        <v>79</v>
      </c>
      <c r="H21" s="61">
        <v>83</v>
      </c>
      <c r="I21" s="5"/>
      <c r="J21" s="5"/>
      <c r="K21" s="5"/>
      <c r="L21" s="5"/>
      <c r="M21" s="5"/>
      <c r="N21" s="5"/>
    </row>
    <row r="22" spans="1:14" ht="45" x14ac:dyDescent="0.25">
      <c r="A22" s="25" t="s">
        <v>8</v>
      </c>
      <c r="B22" s="55" t="s">
        <v>85</v>
      </c>
      <c r="C22" s="34">
        <v>31</v>
      </c>
      <c r="D22" s="48">
        <v>67</v>
      </c>
      <c r="E22" s="10">
        <v>23</v>
      </c>
      <c r="F22" s="10">
        <v>91</v>
      </c>
      <c r="G22" s="10">
        <v>83</v>
      </c>
      <c r="H22" s="61">
        <v>83</v>
      </c>
      <c r="I22" s="5"/>
      <c r="J22" s="5"/>
      <c r="K22" s="5"/>
      <c r="L22" s="5"/>
      <c r="M22" s="5"/>
      <c r="N22" s="5"/>
    </row>
    <row r="23" spans="1:14" x14ac:dyDescent="0.25">
      <c r="A23" s="25" t="s">
        <v>9</v>
      </c>
      <c r="B23" s="55" t="s">
        <v>29</v>
      </c>
      <c r="C23" s="34">
        <v>31</v>
      </c>
      <c r="D23" s="48">
        <v>67</v>
      </c>
      <c r="E23" s="10">
        <v>23</v>
      </c>
      <c r="F23" s="10">
        <v>91</v>
      </c>
      <c r="G23" s="10">
        <v>83</v>
      </c>
      <c r="H23" s="61">
        <v>83</v>
      </c>
      <c r="I23" s="5"/>
      <c r="J23" s="5"/>
      <c r="K23" s="5"/>
      <c r="L23" s="5"/>
      <c r="M23" s="5"/>
      <c r="N23" s="5"/>
    </row>
    <row r="24" spans="1:14" x14ac:dyDescent="0.25">
      <c r="A24" s="25" t="s">
        <v>10</v>
      </c>
      <c r="B24" s="55" t="s">
        <v>29</v>
      </c>
      <c r="C24" s="34">
        <v>31</v>
      </c>
      <c r="D24" s="48">
        <v>67</v>
      </c>
      <c r="E24" s="10">
        <v>23</v>
      </c>
      <c r="F24" s="10">
        <v>91</v>
      </c>
      <c r="G24" s="10">
        <v>83</v>
      </c>
      <c r="H24" s="61">
        <v>83</v>
      </c>
      <c r="I24" s="5"/>
      <c r="J24" s="5"/>
      <c r="K24" s="5"/>
      <c r="L24" s="5"/>
      <c r="M24" s="5"/>
      <c r="N24" s="5"/>
    </row>
    <row r="25" spans="1:14" ht="45" x14ac:dyDescent="0.25">
      <c r="A25" s="25" t="s">
        <v>11</v>
      </c>
      <c r="B25" s="55" t="s">
        <v>86</v>
      </c>
      <c r="C25" s="34">
        <v>31</v>
      </c>
      <c r="D25" s="48">
        <v>67</v>
      </c>
      <c r="E25" s="10">
        <v>23</v>
      </c>
      <c r="F25" s="10">
        <v>99</v>
      </c>
      <c r="G25" s="10">
        <v>83</v>
      </c>
      <c r="H25" s="61">
        <v>83</v>
      </c>
      <c r="I25" s="5"/>
      <c r="J25" s="5"/>
      <c r="K25" s="5"/>
      <c r="L25" s="5"/>
      <c r="M25" s="5"/>
      <c r="N25" s="5"/>
    </row>
    <row r="26" spans="1:14" ht="60" x14ac:dyDescent="0.25">
      <c r="A26" s="25" t="s">
        <v>12</v>
      </c>
      <c r="B26" s="55" t="s">
        <v>82</v>
      </c>
      <c r="C26" s="34">
        <f t="shared" ref="C26:C32" si="0">16+15</f>
        <v>31</v>
      </c>
      <c r="D26" s="48">
        <f>56+15</f>
        <v>71</v>
      </c>
      <c r="E26" s="10">
        <f t="shared" ref="E26:E32" si="1">8+15</f>
        <v>23</v>
      </c>
      <c r="F26" s="10">
        <f t="shared" ref="F26:F32" si="2">88+15</f>
        <v>103</v>
      </c>
      <c r="G26" s="10">
        <f>68+15</f>
        <v>83</v>
      </c>
      <c r="H26" s="61">
        <f>68+15</f>
        <v>83</v>
      </c>
      <c r="I26" s="5"/>
      <c r="J26" s="5"/>
      <c r="K26" s="5"/>
      <c r="L26" s="5"/>
      <c r="M26" s="5"/>
      <c r="N26" s="5"/>
    </row>
    <row r="27" spans="1:14" ht="30" x14ac:dyDescent="0.25">
      <c r="A27" s="25" t="s">
        <v>87</v>
      </c>
      <c r="B27" s="55" t="s">
        <v>88</v>
      </c>
      <c r="C27" s="34">
        <f t="shared" si="0"/>
        <v>31</v>
      </c>
      <c r="D27" s="48">
        <f>60+15</f>
        <v>75</v>
      </c>
      <c r="E27" s="10">
        <f t="shared" si="1"/>
        <v>23</v>
      </c>
      <c r="F27" s="10">
        <f t="shared" si="2"/>
        <v>103</v>
      </c>
      <c r="G27" s="10">
        <f>68+15</f>
        <v>83</v>
      </c>
      <c r="H27" s="61">
        <f>68+15</f>
        <v>83</v>
      </c>
      <c r="I27" s="5"/>
      <c r="J27" s="5"/>
      <c r="K27" s="5"/>
      <c r="L27" s="5"/>
      <c r="M27" s="5"/>
      <c r="N27" s="5"/>
    </row>
    <row r="28" spans="1:14" ht="30" x14ac:dyDescent="0.25">
      <c r="A28" s="25" t="s">
        <v>89</v>
      </c>
      <c r="B28" s="55" t="s">
        <v>90</v>
      </c>
      <c r="C28" s="34">
        <f t="shared" si="0"/>
        <v>31</v>
      </c>
      <c r="D28" s="48">
        <f>60+15</f>
        <v>75</v>
      </c>
      <c r="E28" s="10">
        <f t="shared" si="1"/>
        <v>23</v>
      </c>
      <c r="F28" s="10">
        <f t="shared" si="2"/>
        <v>103</v>
      </c>
      <c r="G28" s="10">
        <f>68+15</f>
        <v>83</v>
      </c>
      <c r="H28" s="61">
        <f>52+15</f>
        <v>67</v>
      </c>
      <c r="I28" s="5"/>
      <c r="J28" s="5"/>
      <c r="K28" s="5"/>
      <c r="L28" s="5"/>
      <c r="M28" s="5"/>
      <c r="N28" s="5"/>
    </row>
    <row r="29" spans="1:14" x14ac:dyDescent="0.25">
      <c r="A29" s="25" t="s">
        <v>91</v>
      </c>
      <c r="B29" s="55" t="s">
        <v>29</v>
      </c>
      <c r="C29" s="34">
        <f t="shared" si="0"/>
        <v>31</v>
      </c>
      <c r="D29" s="48">
        <f>60+15</f>
        <v>75</v>
      </c>
      <c r="E29" s="10">
        <f t="shared" si="1"/>
        <v>23</v>
      </c>
      <c r="F29" s="10">
        <f t="shared" si="2"/>
        <v>103</v>
      </c>
      <c r="G29" s="10">
        <f>68+15</f>
        <v>83</v>
      </c>
      <c r="H29" s="61">
        <f>52+15</f>
        <v>67</v>
      </c>
      <c r="I29" s="5"/>
      <c r="J29" s="5"/>
      <c r="K29" s="5"/>
      <c r="L29" s="5"/>
      <c r="M29" s="5"/>
      <c r="N29" s="5"/>
    </row>
    <row r="30" spans="1:14" ht="30" x14ac:dyDescent="0.25">
      <c r="A30" s="25" t="s">
        <v>92</v>
      </c>
      <c r="B30" s="55" t="s">
        <v>93</v>
      </c>
      <c r="C30" s="34">
        <f t="shared" si="0"/>
        <v>31</v>
      </c>
      <c r="D30" s="48">
        <f>60+15</f>
        <v>75</v>
      </c>
      <c r="E30" s="10">
        <f t="shared" si="1"/>
        <v>23</v>
      </c>
      <c r="F30" s="10">
        <f t="shared" si="2"/>
        <v>103</v>
      </c>
      <c r="G30" s="10">
        <f>68+15</f>
        <v>83</v>
      </c>
      <c r="H30" s="61">
        <f>52+15</f>
        <v>67</v>
      </c>
      <c r="I30" s="5"/>
      <c r="J30" s="5"/>
      <c r="K30" s="5"/>
      <c r="L30" s="5"/>
      <c r="M30" s="5"/>
      <c r="N30" s="5"/>
    </row>
    <row r="31" spans="1:14" ht="30" x14ac:dyDescent="0.25">
      <c r="A31" s="25" t="s">
        <v>94</v>
      </c>
      <c r="B31" s="55" t="s">
        <v>95</v>
      </c>
      <c r="C31" s="34">
        <f t="shared" si="0"/>
        <v>31</v>
      </c>
      <c r="D31" s="48">
        <f>72+15</f>
        <v>87</v>
      </c>
      <c r="E31" s="10">
        <f t="shared" si="1"/>
        <v>23</v>
      </c>
      <c r="F31" s="10">
        <f t="shared" si="2"/>
        <v>103</v>
      </c>
      <c r="G31" s="10">
        <f>68+15</f>
        <v>83</v>
      </c>
      <c r="H31" s="61">
        <f>52+15</f>
        <v>67</v>
      </c>
      <c r="I31" s="5"/>
      <c r="J31" s="5"/>
      <c r="K31" s="5"/>
      <c r="L31" s="5"/>
      <c r="M31" s="5"/>
      <c r="N31" s="5"/>
    </row>
    <row r="32" spans="1:14" x14ac:dyDescent="0.25">
      <c r="A32" s="25" t="s">
        <v>96</v>
      </c>
      <c r="B32" s="55" t="s">
        <v>29</v>
      </c>
      <c r="C32" s="34">
        <f t="shared" si="0"/>
        <v>31</v>
      </c>
      <c r="D32" s="48">
        <f>72+15</f>
        <v>87</v>
      </c>
      <c r="E32" s="10">
        <f t="shared" si="1"/>
        <v>23</v>
      </c>
      <c r="F32" s="10">
        <f t="shared" si="2"/>
        <v>103</v>
      </c>
      <c r="G32" s="10">
        <f>68+15</f>
        <v>83</v>
      </c>
      <c r="H32" s="61">
        <f>52+15</f>
        <v>67</v>
      </c>
      <c r="I32" s="5"/>
      <c r="J32" s="5"/>
      <c r="K32" s="5"/>
      <c r="L32" s="5"/>
      <c r="M32" s="5"/>
      <c r="N32" s="5"/>
    </row>
    <row r="33" spans="1:14" x14ac:dyDescent="0.25">
      <c r="A33" s="25"/>
      <c r="B33" s="55"/>
      <c r="C33" s="34"/>
      <c r="D33" s="48"/>
      <c r="E33" s="10"/>
      <c r="F33" s="10"/>
      <c r="G33" s="10"/>
      <c r="H33" s="61"/>
      <c r="I33" s="5"/>
      <c r="J33" s="5"/>
      <c r="K33" s="5"/>
      <c r="L33" s="5"/>
      <c r="M33" s="5"/>
      <c r="N33" s="5"/>
    </row>
    <row r="34" spans="1:14" x14ac:dyDescent="0.25">
      <c r="A34" s="36"/>
      <c r="B34" s="56"/>
      <c r="C34" s="40"/>
      <c r="D34" s="39"/>
      <c r="E34" s="37"/>
      <c r="F34" s="37"/>
      <c r="G34" s="37"/>
      <c r="H34" s="38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8"/>
  <sheetViews>
    <sheetView topLeftCell="A35" workbookViewId="0">
      <pane xSplit="1" topLeftCell="B1" activePane="topRight" state="frozen"/>
      <selection activeCell="A22" sqref="A22"/>
      <selection pane="topRight" activeCell="H54" sqref="H54"/>
    </sheetView>
  </sheetViews>
  <sheetFormatPr defaultRowHeight="15" x14ac:dyDescent="0.25"/>
  <cols>
    <col min="1" max="1" width="10.42578125" customWidth="1"/>
    <col min="2" max="2" width="38.28515625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45</v>
      </c>
      <c r="C9">
        <v>7</v>
      </c>
    </row>
    <row r="10" spans="1:5" x14ac:dyDescent="0.25">
      <c r="B10" s="6" t="s">
        <v>46</v>
      </c>
      <c r="C10">
        <f>C9+1</f>
        <v>8</v>
      </c>
      <c r="E10" t="s">
        <v>50</v>
      </c>
    </row>
    <row r="11" spans="1:5" x14ac:dyDescent="0.25">
      <c r="B11" t="s">
        <v>101</v>
      </c>
      <c r="C11">
        <f>C10*6</f>
        <v>48</v>
      </c>
      <c r="E11" t="s">
        <v>98</v>
      </c>
    </row>
    <row r="12" spans="1:5" x14ac:dyDescent="0.25">
      <c r="B12" t="s">
        <v>102</v>
      </c>
      <c r="C12">
        <f>C10*7</f>
        <v>56</v>
      </c>
      <c r="E12" t="s">
        <v>99</v>
      </c>
    </row>
    <row r="13" spans="1:5" x14ac:dyDescent="0.25">
      <c r="B13" t="s">
        <v>47</v>
      </c>
      <c r="C13">
        <v>25</v>
      </c>
      <c r="E13" t="s">
        <v>44</v>
      </c>
    </row>
    <row r="14" spans="1:5" x14ac:dyDescent="0.25">
      <c r="B14" t="s">
        <v>48</v>
      </c>
      <c r="C14">
        <v>60</v>
      </c>
      <c r="E14" t="s">
        <v>51</v>
      </c>
    </row>
    <row r="15" spans="1:5" x14ac:dyDescent="0.25">
      <c r="B15" t="s">
        <v>64</v>
      </c>
      <c r="C15">
        <v>60</v>
      </c>
      <c r="E15" t="s">
        <v>52</v>
      </c>
    </row>
    <row r="16" spans="1:5" x14ac:dyDescent="0.25">
      <c r="B16" t="s">
        <v>65</v>
      </c>
      <c r="C16">
        <v>20</v>
      </c>
      <c r="E16" t="s">
        <v>55</v>
      </c>
    </row>
    <row r="17" spans="1:23" x14ac:dyDescent="0.25">
      <c r="B17" t="s">
        <v>66</v>
      </c>
      <c r="C17">
        <v>60</v>
      </c>
      <c r="E17" t="s">
        <v>53</v>
      </c>
    </row>
    <row r="18" spans="1:23" x14ac:dyDescent="0.25">
      <c r="B18" t="s">
        <v>67</v>
      </c>
      <c r="C18">
        <v>20</v>
      </c>
    </row>
    <row r="19" spans="1:23" x14ac:dyDescent="0.25">
      <c r="B19" t="s">
        <v>49</v>
      </c>
      <c r="C19">
        <v>0</v>
      </c>
      <c r="E19" t="s">
        <v>54</v>
      </c>
    </row>
    <row r="20" spans="1:23" x14ac:dyDescent="0.25">
      <c r="B20" t="s">
        <v>103</v>
      </c>
      <c r="C20">
        <f>C10*15</f>
        <v>120</v>
      </c>
      <c r="E20" t="s">
        <v>97</v>
      </c>
    </row>
    <row r="21" spans="1:23" x14ac:dyDescent="0.25">
      <c r="B21" t="s">
        <v>104</v>
      </c>
      <c r="C21">
        <f>C10*20</f>
        <v>160</v>
      </c>
      <c r="E21" t="s">
        <v>100</v>
      </c>
    </row>
    <row r="22" spans="1:23" x14ac:dyDescent="0.25">
      <c r="A22" t="s">
        <v>41</v>
      </c>
    </row>
    <row r="24" spans="1:23" x14ac:dyDescent="0.25">
      <c r="A24" t="s">
        <v>42</v>
      </c>
    </row>
    <row r="25" spans="1:23" x14ac:dyDescent="0.25">
      <c r="A25" t="s">
        <v>68</v>
      </c>
    </row>
    <row r="27" spans="1:23" x14ac:dyDescent="0.25">
      <c r="A27" t="s">
        <v>71</v>
      </c>
      <c r="C27" s="1" t="s">
        <v>79</v>
      </c>
    </row>
    <row r="28" spans="1:23" ht="15.75" thickBot="1" x14ac:dyDescent="0.3"/>
    <row r="29" spans="1:23" ht="37.5" customHeight="1" thickBot="1" x14ac:dyDescent="0.3">
      <c r="A29" s="69" t="s">
        <v>69</v>
      </c>
      <c r="B29" s="72" t="s">
        <v>81</v>
      </c>
      <c r="C29" s="77" t="s">
        <v>57</v>
      </c>
      <c r="D29" s="79"/>
      <c r="E29" s="80" t="s">
        <v>43</v>
      </c>
      <c r="F29" s="80"/>
      <c r="G29" s="80"/>
      <c r="H29" s="80"/>
      <c r="I29" s="80"/>
      <c r="J29" s="80"/>
      <c r="K29" s="80"/>
      <c r="L29" s="80"/>
      <c r="M29" s="80"/>
      <c r="N29" s="77" t="s">
        <v>56</v>
      </c>
      <c r="O29" s="78"/>
      <c r="P29" s="78"/>
      <c r="Q29" s="79"/>
    </row>
    <row r="30" spans="1:23" ht="45" customHeight="1" x14ac:dyDescent="0.25">
      <c r="A30" s="70"/>
      <c r="B30" s="73"/>
      <c r="C30" s="90" t="s">
        <v>15</v>
      </c>
      <c r="D30" s="95" t="s">
        <v>70</v>
      </c>
      <c r="E30" s="92" t="s">
        <v>20</v>
      </c>
      <c r="F30" s="83"/>
      <c r="G30" s="83" t="s">
        <v>21</v>
      </c>
      <c r="H30" s="85" t="s">
        <v>34</v>
      </c>
      <c r="I30" s="83" t="s">
        <v>35</v>
      </c>
      <c r="J30" s="83" t="s">
        <v>23</v>
      </c>
      <c r="K30" s="87"/>
      <c r="L30" s="93" t="s">
        <v>32</v>
      </c>
      <c r="M30" s="94"/>
      <c r="N30" s="81" t="s">
        <v>32</v>
      </c>
      <c r="O30" s="82"/>
      <c r="P30" s="75" t="s">
        <v>70</v>
      </c>
      <c r="Q30" s="76"/>
    </row>
    <row r="31" spans="1:23" ht="15.75" thickBot="1" x14ac:dyDescent="0.3">
      <c r="A31" s="71"/>
      <c r="B31" s="74"/>
      <c r="C31" s="91"/>
      <c r="D31" s="96"/>
      <c r="E31" s="15" t="s">
        <v>63</v>
      </c>
      <c r="F31" s="16" t="s">
        <v>62</v>
      </c>
      <c r="G31" s="84"/>
      <c r="H31" s="86"/>
      <c r="I31" s="84"/>
      <c r="J31" s="16" t="s">
        <v>63</v>
      </c>
      <c r="K31" s="31" t="s">
        <v>62</v>
      </c>
      <c r="L31" s="15" t="s">
        <v>63</v>
      </c>
      <c r="M31" s="17" t="s">
        <v>62</v>
      </c>
      <c r="N31" s="15" t="s">
        <v>63</v>
      </c>
      <c r="O31" s="17" t="s">
        <v>62</v>
      </c>
      <c r="P31" s="15" t="s">
        <v>63</v>
      </c>
      <c r="Q31" s="17" t="s">
        <v>62</v>
      </c>
    </row>
    <row r="32" spans="1:23" ht="45.75" customHeight="1" x14ac:dyDescent="0.25">
      <c r="A32" s="23" t="s">
        <v>19</v>
      </c>
      <c r="B32" s="24" t="s">
        <v>33</v>
      </c>
      <c r="C32" s="33">
        <f>$C$10*$C$14</f>
        <v>480</v>
      </c>
      <c r="D32" s="49">
        <f>1-(C32/$C$32)</f>
        <v>0</v>
      </c>
      <c r="E32" s="100">
        <f>$C$10*$C$14</f>
        <v>480</v>
      </c>
      <c r="F32" s="97"/>
      <c r="G32" s="7">
        <f>$C$10*$C$14</f>
        <v>480</v>
      </c>
      <c r="H32" s="7">
        <f>7 + 1*$C$14</f>
        <v>67</v>
      </c>
      <c r="I32" s="7">
        <f>$C$9*$C$14</f>
        <v>420</v>
      </c>
      <c r="J32" s="105">
        <f>$C$11*$C$14+$C$12</f>
        <v>2936</v>
      </c>
      <c r="K32" s="106"/>
      <c r="L32" s="19">
        <f t="shared" ref="L32:L46" si="0">E32+G32+H32+I32+J32</f>
        <v>4383</v>
      </c>
      <c r="M32" s="8">
        <f>E32+G32+H32+I32+J32</f>
        <v>4383</v>
      </c>
      <c r="N32" s="19">
        <f>7*L32</f>
        <v>30681</v>
      </c>
      <c r="O32" s="8">
        <f>7*M32</f>
        <v>30681</v>
      </c>
      <c r="P32" s="45">
        <f>1-(N32/$N$32)</f>
        <v>0</v>
      </c>
      <c r="Q32" s="46">
        <f>1-(O32/$O$32)</f>
        <v>0</v>
      </c>
      <c r="R32" s="4"/>
      <c r="S32" s="4"/>
      <c r="T32" s="4"/>
      <c r="U32" s="4"/>
      <c r="V32" s="4"/>
      <c r="W32" s="4"/>
    </row>
    <row r="33" spans="1:23" ht="18.75" x14ac:dyDescent="0.25">
      <c r="A33" s="25" t="s">
        <v>18</v>
      </c>
      <c r="B33" s="26" t="s">
        <v>29</v>
      </c>
      <c r="C33" s="34">
        <f t="shared" ref="C33:G35" si="1">$C$10*$C$14</f>
        <v>480</v>
      </c>
      <c r="D33" s="50">
        <f t="shared" ref="D33:D45" si="2">1-(C33/$C$32)</f>
        <v>0</v>
      </c>
      <c r="E33" s="88">
        <f t="shared" si="1"/>
        <v>480</v>
      </c>
      <c r="F33" s="89"/>
      <c r="G33" s="10">
        <f t="shared" si="1"/>
        <v>480</v>
      </c>
      <c r="H33" s="10">
        <f t="shared" ref="H33:H34" si="3">7 + 1*$C$14</f>
        <v>67</v>
      </c>
      <c r="I33" s="10">
        <f t="shared" ref="I33:I35" si="4">$C$9*$C$14</f>
        <v>420</v>
      </c>
      <c r="J33" s="89">
        <f t="shared" ref="J33:J34" si="5">$C$11*$C$14+$C$12</f>
        <v>2936</v>
      </c>
      <c r="K33" s="107"/>
      <c r="L33" s="20">
        <f t="shared" si="0"/>
        <v>4383</v>
      </c>
      <c r="M33" s="11">
        <f>E33+G33+H33+I33+J33</f>
        <v>4383</v>
      </c>
      <c r="N33" s="20">
        <f t="shared" ref="N33:N46" si="6">7*L33</f>
        <v>30681</v>
      </c>
      <c r="O33" s="11">
        <f t="shared" ref="O33:O51" si="7">7*M33</f>
        <v>30681</v>
      </c>
      <c r="P33" s="45">
        <f t="shared" ref="P33:P51" si="8">1-(N33/$N$32)</f>
        <v>0</v>
      </c>
      <c r="Q33" s="46">
        <f t="shared" ref="Q33:Q51" si="9">1-(O33/$O$32)</f>
        <v>0</v>
      </c>
      <c r="R33" s="4"/>
      <c r="S33" s="4"/>
      <c r="T33" s="4"/>
      <c r="U33" s="4"/>
      <c r="V33" s="4"/>
      <c r="W33" s="4"/>
    </row>
    <row r="34" spans="1:23" ht="18.75" x14ac:dyDescent="0.25">
      <c r="A34" s="25" t="s">
        <v>0</v>
      </c>
      <c r="B34" s="26" t="s">
        <v>29</v>
      </c>
      <c r="C34" s="34">
        <f t="shared" si="1"/>
        <v>480</v>
      </c>
      <c r="D34" s="50">
        <f t="shared" si="2"/>
        <v>0</v>
      </c>
      <c r="E34" s="88">
        <f t="shared" si="1"/>
        <v>480</v>
      </c>
      <c r="F34" s="89"/>
      <c r="G34" s="10">
        <f t="shared" si="1"/>
        <v>480</v>
      </c>
      <c r="H34" s="10">
        <f t="shared" si="3"/>
        <v>67</v>
      </c>
      <c r="I34" s="10">
        <f t="shared" si="4"/>
        <v>420</v>
      </c>
      <c r="J34" s="89">
        <f t="shared" si="5"/>
        <v>2936</v>
      </c>
      <c r="K34" s="107"/>
      <c r="L34" s="20">
        <f t="shared" si="0"/>
        <v>4383</v>
      </c>
      <c r="M34" s="11">
        <f>E34+G34+H34+I34+J34</f>
        <v>4383</v>
      </c>
      <c r="N34" s="20">
        <f t="shared" si="6"/>
        <v>30681</v>
      </c>
      <c r="O34" s="11">
        <f t="shared" si="7"/>
        <v>30681</v>
      </c>
      <c r="P34" s="45">
        <f t="shared" si="8"/>
        <v>0</v>
      </c>
      <c r="Q34" s="46">
        <f t="shared" si="9"/>
        <v>0</v>
      </c>
      <c r="R34" s="4"/>
      <c r="S34" s="4"/>
      <c r="T34" s="4"/>
      <c r="U34" s="4"/>
      <c r="V34" s="4"/>
      <c r="W34" s="4"/>
    </row>
    <row r="35" spans="1:23" ht="52.5" customHeight="1" x14ac:dyDescent="0.25">
      <c r="A35" s="25" t="s">
        <v>1</v>
      </c>
      <c r="B35" s="27" t="s">
        <v>59</v>
      </c>
      <c r="C35" s="34">
        <f t="shared" si="1"/>
        <v>480</v>
      </c>
      <c r="D35" s="50">
        <f t="shared" si="2"/>
        <v>0</v>
      </c>
      <c r="E35" s="88">
        <f>$C$10*$C$16</f>
        <v>160</v>
      </c>
      <c r="F35" s="89"/>
      <c r="G35" s="10">
        <f>$C$10*$C$16</f>
        <v>160</v>
      </c>
      <c r="H35" s="10">
        <f>7 + 1*$C$16</f>
        <v>27</v>
      </c>
      <c r="I35" s="10">
        <f t="shared" si="4"/>
        <v>420</v>
      </c>
      <c r="J35" s="10">
        <f>$C$11*$C$16+$C$12</f>
        <v>1016</v>
      </c>
      <c r="K35" s="18">
        <f>$C$11*$C$16+$C$12</f>
        <v>1016</v>
      </c>
      <c r="L35" s="20">
        <f t="shared" si="0"/>
        <v>1783</v>
      </c>
      <c r="M35" s="11">
        <f>E35+G35+H35+I35+K35</f>
        <v>1783</v>
      </c>
      <c r="N35" s="20">
        <f t="shared" si="6"/>
        <v>12481</v>
      </c>
      <c r="O35" s="11">
        <f t="shared" si="7"/>
        <v>12481</v>
      </c>
      <c r="P35" s="45">
        <f t="shared" si="8"/>
        <v>0.59320100387862196</v>
      </c>
      <c r="Q35" s="46">
        <f t="shared" si="9"/>
        <v>0.59320100387862196</v>
      </c>
      <c r="R35" s="4"/>
      <c r="S35" s="4"/>
      <c r="T35" s="4"/>
      <c r="U35" s="4"/>
      <c r="V35" s="4"/>
      <c r="W35" s="4"/>
    </row>
    <row r="36" spans="1:23" ht="66" customHeight="1" x14ac:dyDescent="0.25">
      <c r="A36" s="25" t="s">
        <v>2</v>
      </c>
      <c r="B36" s="27" t="s">
        <v>60</v>
      </c>
      <c r="C36" s="34">
        <f>16*$C$10</f>
        <v>128</v>
      </c>
      <c r="D36" s="50">
        <f t="shared" si="2"/>
        <v>0.73333333333333339</v>
      </c>
      <c r="E36" s="88">
        <f t="shared" ref="E36" si="10">$C$10*$C$16</f>
        <v>160</v>
      </c>
      <c r="F36" s="89"/>
      <c r="G36" s="10">
        <f>$C$10*$C$16</f>
        <v>160</v>
      </c>
      <c r="H36" s="10">
        <f>7 + 1*$C$16</f>
        <v>27</v>
      </c>
      <c r="I36" s="10">
        <f>$C$9*2</f>
        <v>14</v>
      </c>
      <c r="J36" s="10">
        <f>$C$12</f>
        <v>56</v>
      </c>
      <c r="K36" s="18">
        <f>$C$12</f>
        <v>56</v>
      </c>
      <c r="L36" s="20">
        <f t="shared" si="0"/>
        <v>417</v>
      </c>
      <c r="M36" s="11">
        <f>E36+G36+H36+I36+K36</f>
        <v>417</v>
      </c>
      <c r="N36" s="20">
        <f t="shared" si="6"/>
        <v>2919</v>
      </c>
      <c r="O36" s="11">
        <f t="shared" si="7"/>
        <v>2919</v>
      </c>
      <c r="P36" s="45">
        <f t="shared" si="8"/>
        <v>0.90485968514715953</v>
      </c>
      <c r="Q36" s="46">
        <f t="shared" si="9"/>
        <v>0.90485968514715953</v>
      </c>
      <c r="R36" s="4"/>
      <c r="S36" s="4"/>
      <c r="T36" s="4"/>
      <c r="U36" s="4"/>
      <c r="V36" s="4"/>
      <c r="W36" s="4"/>
    </row>
    <row r="37" spans="1:23" ht="63" customHeight="1" x14ac:dyDescent="0.25">
      <c r="A37" s="25" t="s">
        <v>3</v>
      </c>
      <c r="B37" s="27" t="s">
        <v>61</v>
      </c>
      <c r="C37" s="34">
        <f t="shared" ref="C37:C52" si="11">16*$C$10</f>
        <v>128</v>
      </c>
      <c r="D37" s="50">
        <f t="shared" si="2"/>
        <v>0.73333333333333339</v>
      </c>
      <c r="E37" s="9">
        <f>$C$10*$C$18</f>
        <v>160</v>
      </c>
      <c r="F37" s="10">
        <f t="shared" ref="F37:F52" si="12">$C$10*$C$17</f>
        <v>480</v>
      </c>
      <c r="G37" s="10">
        <f>$C$10*$C$15</f>
        <v>480</v>
      </c>
      <c r="H37" s="18">
        <f>7 + 1*$C$14</f>
        <v>67</v>
      </c>
      <c r="I37" s="10">
        <f t="shared" ref="I37:I41" si="13">$C$9*2</f>
        <v>14</v>
      </c>
      <c r="J37" s="10">
        <f t="shared" ref="J37:K52" si="14">$C$12</f>
        <v>56</v>
      </c>
      <c r="K37" s="18">
        <f t="shared" si="14"/>
        <v>56</v>
      </c>
      <c r="L37" s="20">
        <f t="shared" si="0"/>
        <v>777</v>
      </c>
      <c r="M37" s="11">
        <f t="shared" ref="M37:M51" si="15">F37+G37+H37+I37+K37</f>
        <v>1097</v>
      </c>
      <c r="N37" s="20">
        <f t="shared" si="6"/>
        <v>5439</v>
      </c>
      <c r="O37" s="11">
        <f t="shared" si="7"/>
        <v>7679</v>
      </c>
      <c r="P37" s="45">
        <f t="shared" si="8"/>
        <v>0.82272416153319639</v>
      </c>
      <c r="Q37" s="46">
        <f t="shared" si="9"/>
        <v>0.74971480720967376</v>
      </c>
      <c r="R37" s="4"/>
      <c r="S37" s="4"/>
      <c r="T37" s="4"/>
      <c r="U37" s="4"/>
      <c r="V37" s="4"/>
      <c r="W37" s="4"/>
    </row>
    <row r="38" spans="1:23" ht="18.75" x14ac:dyDescent="0.25">
      <c r="A38" s="25" t="s">
        <v>4</v>
      </c>
      <c r="B38" s="26" t="s">
        <v>29</v>
      </c>
      <c r="C38" s="34">
        <f t="shared" si="11"/>
        <v>128</v>
      </c>
      <c r="D38" s="50">
        <f t="shared" si="2"/>
        <v>0.73333333333333339</v>
      </c>
      <c r="E38" s="9">
        <f t="shared" ref="E38:E52" si="16">$C$10*$C$18</f>
        <v>160</v>
      </c>
      <c r="F38" s="10">
        <f t="shared" si="12"/>
        <v>480</v>
      </c>
      <c r="G38" s="10">
        <f t="shared" ref="G38:G52" si="17">$C$10*$C$15</f>
        <v>480</v>
      </c>
      <c r="H38" s="18">
        <f t="shared" ref="H38:H52" si="18">7 + 1*$C$14</f>
        <v>67</v>
      </c>
      <c r="I38" s="10">
        <f t="shared" si="13"/>
        <v>14</v>
      </c>
      <c r="J38" s="10">
        <f t="shared" si="14"/>
        <v>56</v>
      </c>
      <c r="K38" s="18">
        <f t="shared" si="14"/>
        <v>56</v>
      </c>
      <c r="L38" s="20">
        <f t="shared" si="0"/>
        <v>777</v>
      </c>
      <c r="M38" s="11">
        <f t="shared" si="15"/>
        <v>1097</v>
      </c>
      <c r="N38" s="20">
        <f t="shared" si="6"/>
        <v>5439</v>
      </c>
      <c r="O38" s="11">
        <f t="shared" si="7"/>
        <v>7679</v>
      </c>
      <c r="P38" s="45">
        <f t="shared" si="8"/>
        <v>0.82272416153319639</v>
      </c>
      <c r="Q38" s="46">
        <f t="shared" si="9"/>
        <v>0.74971480720967376</v>
      </c>
      <c r="R38" s="4"/>
      <c r="S38" s="4"/>
      <c r="T38" s="4"/>
      <c r="U38" s="4"/>
      <c r="V38" s="4"/>
      <c r="W38" s="4"/>
    </row>
    <row r="39" spans="1:23" ht="18.75" x14ac:dyDescent="0.25">
      <c r="A39" s="25" t="s">
        <v>5</v>
      </c>
      <c r="B39" s="26" t="s">
        <v>29</v>
      </c>
      <c r="C39" s="34">
        <f t="shared" si="11"/>
        <v>128</v>
      </c>
      <c r="D39" s="50">
        <f t="shared" si="2"/>
        <v>0.73333333333333339</v>
      </c>
      <c r="E39" s="9">
        <f t="shared" si="16"/>
        <v>160</v>
      </c>
      <c r="F39" s="10">
        <f t="shared" si="12"/>
        <v>480</v>
      </c>
      <c r="G39" s="10">
        <f t="shared" si="17"/>
        <v>480</v>
      </c>
      <c r="H39" s="18">
        <f t="shared" si="18"/>
        <v>67</v>
      </c>
      <c r="I39" s="10">
        <f t="shared" si="13"/>
        <v>14</v>
      </c>
      <c r="J39" s="10">
        <f t="shared" si="14"/>
        <v>56</v>
      </c>
      <c r="K39" s="18">
        <f t="shared" si="14"/>
        <v>56</v>
      </c>
      <c r="L39" s="20">
        <f t="shared" si="0"/>
        <v>777</v>
      </c>
      <c r="M39" s="11">
        <f t="shared" si="15"/>
        <v>1097</v>
      </c>
      <c r="N39" s="20">
        <f t="shared" si="6"/>
        <v>5439</v>
      </c>
      <c r="O39" s="11">
        <f t="shared" si="7"/>
        <v>7679</v>
      </c>
      <c r="P39" s="45">
        <f t="shared" si="8"/>
        <v>0.82272416153319639</v>
      </c>
      <c r="Q39" s="46">
        <f t="shared" si="9"/>
        <v>0.74971480720967376</v>
      </c>
      <c r="R39" s="4"/>
      <c r="S39" s="4"/>
      <c r="T39" s="4"/>
      <c r="U39" s="4"/>
      <c r="V39" s="4"/>
      <c r="W39" s="4"/>
    </row>
    <row r="40" spans="1:23" ht="18.75" x14ac:dyDescent="0.25">
      <c r="A40" s="25" t="s">
        <v>6</v>
      </c>
      <c r="B40" s="26" t="s">
        <v>29</v>
      </c>
      <c r="C40" s="34">
        <f t="shared" si="11"/>
        <v>128</v>
      </c>
      <c r="D40" s="50">
        <f t="shared" si="2"/>
        <v>0.73333333333333339</v>
      </c>
      <c r="E40" s="9">
        <f t="shared" si="16"/>
        <v>160</v>
      </c>
      <c r="F40" s="10">
        <f t="shared" si="12"/>
        <v>480</v>
      </c>
      <c r="G40" s="10">
        <f t="shared" si="17"/>
        <v>480</v>
      </c>
      <c r="H40" s="18">
        <f t="shared" si="18"/>
        <v>67</v>
      </c>
      <c r="I40" s="10">
        <f t="shared" si="13"/>
        <v>14</v>
      </c>
      <c r="J40" s="10">
        <f t="shared" si="14"/>
        <v>56</v>
      </c>
      <c r="K40" s="18">
        <f t="shared" si="14"/>
        <v>56</v>
      </c>
      <c r="L40" s="20">
        <f t="shared" si="0"/>
        <v>777</v>
      </c>
      <c r="M40" s="11">
        <f t="shared" si="15"/>
        <v>1097</v>
      </c>
      <c r="N40" s="20">
        <f t="shared" si="6"/>
        <v>5439</v>
      </c>
      <c r="O40" s="11">
        <f t="shared" si="7"/>
        <v>7679</v>
      </c>
      <c r="P40" s="45">
        <f t="shared" si="8"/>
        <v>0.82272416153319639</v>
      </c>
      <c r="Q40" s="46">
        <f t="shared" si="9"/>
        <v>0.74971480720967376</v>
      </c>
      <c r="R40" s="4"/>
      <c r="S40" s="4"/>
      <c r="T40" s="4"/>
      <c r="U40" s="4"/>
      <c r="V40" s="4"/>
      <c r="W40" s="4"/>
    </row>
    <row r="41" spans="1:23" ht="18.75" x14ac:dyDescent="0.25">
      <c r="A41" s="25" t="s">
        <v>7</v>
      </c>
      <c r="B41" s="26" t="s">
        <v>29</v>
      </c>
      <c r="C41" s="34">
        <f t="shared" si="11"/>
        <v>128</v>
      </c>
      <c r="D41" s="50">
        <f t="shared" si="2"/>
        <v>0.73333333333333339</v>
      </c>
      <c r="E41" s="9">
        <f t="shared" si="16"/>
        <v>160</v>
      </c>
      <c r="F41" s="10">
        <f t="shared" si="12"/>
        <v>480</v>
      </c>
      <c r="G41" s="10">
        <f t="shared" si="17"/>
        <v>480</v>
      </c>
      <c r="H41" s="18">
        <f t="shared" si="18"/>
        <v>67</v>
      </c>
      <c r="I41" s="10">
        <f t="shared" si="13"/>
        <v>14</v>
      </c>
      <c r="J41" s="10">
        <f t="shared" si="14"/>
        <v>56</v>
      </c>
      <c r="K41" s="18">
        <f t="shared" si="14"/>
        <v>56</v>
      </c>
      <c r="L41" s="20">
        <f t="shared" si="0"/>
        <v>777</v>
      </c>
      <c r="M41" s="11">
        <f t="shared" si="15"/>
        <v>1097</v>
      </c>
      <c r="N41" s="20">
        <f t="shared" si="6"/>
        <v>5439</v>
      </c>
      <c r="O41" s="11">
        <f t="shared" si="7"/>
        <v>7679</v>
      </c>
      <c r="P41" s="45">
        <f t="shared" si="8"/>
        <v>0.82272416153319639</v>
      </c>
      <c r="Q41" s="46">
        <f t="shared" si="9"/>
        <v>0.74971480720967376</v>
      </c>
      <c r="R41" s="4"/>
      <c r="S41" s="4"/>
      <c r="T41" s="4"/>
      <c r="U41" s="4"/>
      <c r="V41" s="4"/>
      <c r="W41" s="4"/>
    </row>
    <row r="42" spans="1:23" ht="18.75" x14ac:dyDescent="0.25">
      <c r="A42" s="25" t="s">
        <v>8</v>
      </c>
      <c r="B42" s="26" t="s">
        <v>58</v>
      </c>
      <c r="C42" s="34">
        <f t="shared" si="11"/>
        <v>128</v>
      </c>
      <c r="D42" s="50">
        <f t="shared" si="2"/>
        <v>0.73333333333333339</v>
      </c>
      <c r="E42" s="9">
        <f t="shared" si="16"/>
        <v>160</v>
      </c>
      <c r="F42" s="10">
        <f t="shared" si="12"/>
        <v>480</v>
      </c>
      <c r="G42" s="10">
        <f t="shared" si="17"/>
        <v>480</v>
      </c>
      <c r="H42" s="18">
        <f t="shared" si="18"/>
        <v>67</v>
      </c>
      <c r="I42" s="10">
        <f>$C$9*2 + $C$9*2</f>
        <v>28</v>
      </c>
      <c r="J42" s="10">
        <f t="shared" si="14"/>
        <v>56</v>
      </c>
      <c r="K42" s="18">
        <f t="shared" si="14"/>
        <v>56</v>
      </c>
      <c r="L42" s="20">
        <f t="shared" si="0"/>
        <v>791</v>
      </c>
      <c r="M42" s="11">
        <f t="shared" si="15"/>
        <v>1111</v>
      </c>
      <c r="N42" s="20">
        <f t="shared" si="6"/>
        <v>5537</v>
      </c>
      <c r="O42" s="11">
        <f t="shared" si="7"/>
        <v>7777</v>
      </c>
      <c r="P42" s="45">
        <f t="shared" si="8"/>
        <v>0.81953000228154238</v>
      </c>
      <c r="Q42" s="46">
        <f t="shared" si="9"/>
        <v>0.74652064795801965</v>
      </c>
      <c r="R42" s="4"/>
      <c r="S42" s="4"/>
      <c r="T42" s="4"/>
      <c r="U42" s="4"/>
      <c r="V42" s="4"/>
      <c r="W42" s="4"/>
    </row>
    <row r="43" spans="1:23" ht="18.75" x14ac:dyDescent="0.25">
      <c r="A43" s="25" t="s">
        <v>9</v>
      </c>
      <c r="B43" s="26" t="s">
        <v>29</v>
      </c>
      <c r="C43" s="34">
        <f t="shared" si="11"/>
        <v>128</v>
      </c>
      <c r="D43" s="50">
        <f t="shared" si="2"/>
        <v>0.73333333333333339</v>
      </c>
      <c r="E43" s="9">
        <f t="shared" si="16"/>
        <v>160</v>
      </c>
      <c r="F43" s="10">
        <f t="shared" si="12"/>
        <v>480</v>
      </c>
      <c r="G43" s="10">
        <f t="shared" si="17"/>
        <v>480</v>
      </c>
      <c r="H43" s="18">
        <f t="shared" si="18"/>
        <v>67</v>
      </c>
      <c r="I43" s="10">
        <f t="shared" ref="I43:I52" si="19">$C$9*2 + $C$9*2</f>
        <v>28</v>
      </c>
      <c r="J43" s="10">
        <f t="shared" si="14"/>
        <v>56</v>
      </c>
      <c r="K43" s="18">
        <f t="shared" si="14"/>
        <v>56</v>
      </c>
      <c r="L43" s="20">
        <f t="shared" si="0"/>
        <v>791</v>
      </c>
      <c r="M43" s="11">
        <f t="shared" si="15"/>
        <v>1111</v>
      </c>
      <c r="N43" s="20">
        <f t="shared" si="6"/>
        <v>5537</v>
      </c>
      <c r="O43" s="11">
        <f t="shared" si="7"/>
        <v>7777</v>
      </c>
      <c r="P43" s="45">
        <f t="shared" si="8"/>
        <v>0.81953000228154238</v>
      </c>
      <c r="Q43" s="46">
        <f t="shared" si="9"/>
        <v>0.74652064795801965</v>
      </c>
      <c r="R43" s="4"/>
      <c r="S43" s="4"/>
      <c r="T43" s="4"/>
      <c r="U43" s="4"/>
      <c r="V43" s="4"/>
      <c r="W43" s="4"/>
    </row>
    <row r="44" spans="1:23" ht="18.75" x14ac:dyDescent="0.25">
      <c r="A44" s="25" t="s">
        <v>10</v>
      </c>
      <c r="B44" s="26" t="s">
        <v>29</v>
      </c>
      <c r="C44" s="34">
        <f t="shared" si="11"/>
        <v>128</v>
      </c>
      <c r="D44" s="50">
        <f t="shared" si="2"/>
        <v>0.73333333333333339</v>
      </c>
      <c r="E44" s="9">
        <f t="shared" si="16"/>
        <v>160</v>
      </c>
      <c r="F44" s="10">
        <f t="shared" si="12"/>
        <v>480</v>
      </c>
      <c r="G44" s="10">
        <f t="shared" si="17"/>
        <v>480</v>
      </c>
      <c r="H44" s="18">
        <f t="shared" si="18"/>
        <v>67</v>
      </c>
      <c r="I44" s="10">
        <f t="shared" si="19"/>
        <v>28</v>
      </c>
      <c r="J44" s="10">
        <f t="shared" si="14"/>
        <v>56</v>
      </c>
      <c r="K44" s="18">
        <f t="shared" si="14"/>
        <v>56</v>
      </c>
      <c r="L44" s="20">
        <f t="shared" si="0"/>
        <v>791</v>
      </c>
      <c r="M44" s="11">
        <f t="shared" si="15"/>
        <v>1111</v>
      </c>
      <c r="N44" s="20">
        <f t="shared" si="6"/>
        <v>5537</v>
      </c>
      <c r="O44" s="11">
        <f t="shared" si="7"/>
        <v>7777</v>
      </c>
      <c r="P44" s="45">
        <f t="shared" si="8"/>
        <v>0.81953000228154238</v>
      </c>
      <c r="Q44" s="46">
        <f t="shared" si="9"/>
        <v>0.74652064795801965</v>
      </c>
      <c r="R44" s="4"/>
      <c r="S44" s="4"/>
      <c r="T44" s="4"/>
      <c r="U44" s="4"/>
      <c r="V44" s="4"/>
      <c r="W44" s="4"/>
    </row>
    <row r="45" spans="1:23" ht="18.75" x14ac:dyDescent="0.25">
      <c r="A45" s="25" t="s">
        <v>11</v>
      </c>
      <c r="B45" s="26" t="s">
        <v>29</v>
      </c>
      <c r="C45" s="34">
        <f t="shared" si="11"/>
        <v>128</v>
      </c>
      <c r="D45" s="50">
        <f t="shared" si="2"/>
        <v>0.73333333333333339</v>
      </c>
      <c r="E45" s="9">
        <f t="shared" si="16"/>
        <v>160</v>
      </c>
      <c r="F45" s="10">
        <f t="shared" si="12"/>
        <v>480</v>
      </c>
      <c r="G45" s="10">
        <f t="shared" si="17"/>
        <v>480</v>
      </c>
      <c r="H45" s="18">
        <f t="shared" si="18"/>
        <v>67</v>
      </c>
      <c r="I45" s="10">
        <f t="shared" si="19"/>
        <v>28</v>
      </c>
      <c r="J45" s="10">
        <f t="shared" si="14"/>
        <v>56</v>
      </c>
      <c r="K45" s="18">
        <f t="shared" si="14"/>
        <v>56</v>
      </c>
      <c r="L45" s="20">
        <f t="shared" si="0"/>
        <v>791</v>
      </c>
      <c r="M45" s="11">
        <f t="shared" si="15"/>
        <v>1111</v>
      </c>
      <c r="N45" s="20">
        <f t="shared" si="6"/>
        <v>5537</v>
      </c>
      <c r="O45" s="11">
        <f t="shared" si="7"/>
        <v>7777</v>
      </c>
      <c r="P45" s="45">
        <f t="shared" si="8"/>
        <v>0.81953000228154238</v>
      </c>
      <c r="Q45" s="46">
        <f t="shared" si="9"/>
        <v>0.74652064795801965</v>
      </c>
      <c r="R45" s="4"/>
      <c r="S45" s="4"/>
      <c r="T45" s="4"/>
      <c r="U45" s="4"/>
      <c r="V45" s="4"/>
      <c r="W45" s="4"/>
    </row>
    <row r="46" spans="1:23" ht="18.75" x14ac:dyDescent="0.25">
      <c r="A46" s="25" t="s">
        <v>12</v>
      </c>
      <c r="B46" s="26" t="s">
        <v>29</v>
      </c>
      <c r="C46" s="34">
        <f t="shared" si="11"/>
        <v>128</v>
      </c>
      <c r="D46" s="50">
        <f t="shared" ref="D46:D52" si="20">1-(C46/$C$32)</f>
        <v>0.73333333333333339</v>
      </c>
      <c r="E46" s="9">
        <f t="shared" si="16"/>
        <v>160</v>
      </c>
      <c r="F46" s="10">
        <f t="shared" si="12"/>
        <v>480</v>
      </c>
      <c r="G46" s="10">
        <f t="shared" si="17"/>
        <v>480</v>
      </c>
      <c r="H46" s="18">
        <f t="shared" si="18"/>
        <v>67</v>
      </c>
      <c r="I46" s="10">
        <f t="shared" si="19"/>
        <v>28</v>
      </c>
      <c r="J46" s="10">
        <f t="shared" si="14"/>
        <v>56</v>
      </c>
      <c r="K46" s="18">
        <f t="shared" si="14"/>
        <v>56</v>
      </c>
      <c r="L46" s="20">
        <f t="shared" si="0"/>
        <v>791</v>
      </c>
      <c r="M46" s="11">
        <f t="shared" si="15"/>
        <v>1111</v>
      </c>
      <c r="N46" s="20">
        <f t="shared" si="6"/>
        <v>5537</v>
      </c>
      <c r="O46" s="11">
        <f t="shared" si="7"/>
        <v>7777</v>
      </c>
      <c r="P46" s="45">
        <f t="shared" si="8"/>
        <v>0.81953000228154238</v>
      </c>
      <c r="Q46" s="46">
        <f t="shared" si="9"/>
        <v>0.74652064795801965</v>
      </c>
      <c r="R46" s="4"/>
      <c r="S46" s="4"/>
      <c r="T46" s="4"/>
      <c r="U46" s="4"/>
      <c r="V46" s="4"/>
      <c r="W46" s="4"/>
    </row>
    <row r="47" spans="1:23" ht="18.75" x14ac:dyDescent="0.25">
      <c r="A47" s="25" t="s">
        <v>87</v>
      </c>
      <c r="B47" s="28" t="s">
        <v>29</v>
      </c>
      <c r="C47" s="34">
        <f t="shared" si="11"/>
        <v>128</v>
      </c>
      <c r="D47" s="50">
        <f t="shared" si="20"/>
        <v>0.73333333333333339</v>
      </c>
      <c r="E47" s="9">
        <f t="shared" si="16"/>
        <v>160</v>
      </c>
      <c r="F47" s="10">
        <f t="shared" si="12"/>
        <v>480</v>
      </c>
      <c r="G47" s="10">
        <f t="shared" si="17"/>
        <v>480</v>
      </c>
      <c r="H47" s="18">
        <f t="shared" si="18"/>
        <v>67</v>
      </c>
      <c r="I47" s="10">
        <f t="shared" si="19"/>
        <v>28</v>
      </c>
      <c r="J47" s="10">
        <f t="shared" si="14"/>
        <v>56</v>
      </c>
      <c r="K47" s="18">
        <f t="shared" si="14"/>
        <v>56</v>
      </c>
      <c r="L47" s="20">
        <f>E47+G47+H47+I47+J47</f>
        <v>791</v>
      </c>
      <c r="M47" s="11">
        <f t="shared" si="15"/>
        <v>1111</v>
      </c>
      <c r="N47" s="20">
        <f>7*L47</f>
        <v>5537</v>
      </c>
      <c r="O47" s="11">
        <f t="shared" si="7"/>
        <v>7777</v>
      </c>
      <c r="P47" s="45">
        <f t="shared" si="8"/>
        <v>0.81953000228154238</v>
      </c>
      <c r="Q47" s="46">
        <f t="shared" si="9"/>
        <v>0.74652064795801965</v>
      </c>
      <c r="R47" s="4"/>
      <c r="S47" s="4"/>
      <c r="T47" s="4"/>
      <c r="U47" s="4"/>
      <c r="V47" s="4"/>
      <c r="W47" s="4"/>
    </row>
    <row r="48" spans="1:23" ht="18.75" x14ac:dyDescent="0.25">
      <c r="A48" s="25" t="s">
        <v>89</v>
      </c>
      <c r="B48" s="28" t="s">
        <v>29</v>
      </c>
      <c r="C48" s="34">
        <f t="shared" si="11"/>
        <v>128</v>
      </c>
      <c r="D48" s="50">
        <f t="shared" si="20"/>
        <v>0.73333333333333339</v>
      </c>
      <c r="E48" s="9">
        <f t="shared" si="16"/>
        <v>160</v>
      </c>
      <c r="F48" s="10">
        <f t="shared" si="12"/>
        <v>480</v>
      </c>
      <c r="G48" s="10">
        <f t="shared" si="17"/>
        <v>480</v>
      </c>
      <c r="H48" s="18">
        <f t="shared" si="18"/>
        <v>67</v>
      </c>
      <c r="I48" s="10">
        <f t="shared" si="19"/>
        <v>28</v>
      </c>
      <c r="J48" s="10">
        <f t="shared" si="14"/>
        <v>56</v>
      </c>
      <c r="K48" s="18">
        <f t="shared" si="14"/>
        <v>56</v>
      </c>
      <c r="L48" s="20">
        <f>E48+G48+H48+I48+J48</f>
        <v>791</v>
      </c>
      <c r="M48" s="11">
        <f t="shared" si="15"/>
        <v>1111</v>
      </c>
      <c r="N48" s="20">
        <f>7*L48</f>
        <v>5537</v>
      </c>
      <c r="O48" s="11">
        <f t="shared" si="7"/>
        <v>7777</v>
      </c>
      <c r="P48" s="45">
        <f t="shared" si="8"/>
        <v>0.81953000228154238</v>
      </c>
      <c r="Q48" s="46">
        <f t="shared" si="9"/>
        <v>0.74652064795801965</v>
      </c>
      <c r="R48" s="4"/>
      <c r="S48" s="4"/>
      <c r="T48" s="4"/>
      <c r="U48" s="4"/>
      <c r="V48" s="4"/>
      <c r="W48" s="4"/>
    </row>
    <row r="49" spans="1:23" ht="18.75" x14ac:dyDescent="0.25">
      <c r="A49" s="25" t="s">
        <v>91</v>
      </c>
      <c r="B49" s="28" t="s">
        <v>29</v>
      </c>
      <c r="C49" s="34">
        <f t="shared" si="11"/>
        <v>128</v>
      </c>
      <c r="D49" s="50">
        <f t="shared" si="20"/>
        <v>0.73333333333333339</v>
      </c>
      <c r="E49" s="9">
        <f t="shared" si="16"/>
        <v>160</v>
      </c>
      <c r="F49" s="10">
        <f t="shared" si="12"/>
        <v>480</v>
      </c>
      <c r="G49" s="10">
        <f t="shared" si="17"/>
        <v>480</v>
      </c>
      <c r="H49" s="18">
        <f t="shared" si="18"/>
        <v>67</v>
      </c>
      <c r="I49" s="10">
        <f t="shared" si="19"/>
        <v>28</v>
      </c>
      <c r="J49" s="10">
        <f t="shared" si="14"/>
        <v>56</v>
      </c>
      <c r="K49" s="18">
        <f t="shared" si="14"/>
        <v>56</v>
      </c>
      <c r="L49" s="20">
        <f>E49+G49+H49+I49+J49</f>
        <v>791</v>
      </c>
      <c r="M49" s="11">
        <f t="shared" si="15"/>
        <v>1111</v>
      </c>
      <c r="N49" s="20">
        <f>7*L49</f>
        <v>5537</v>
      </c>
      <c r="O49" s="11">
        <f t="shared" si="7"/>
        <v>7777</v>
      </c>
      <c r="P49" s="45">
        <f t="shared" si="8"/>
        <v>0.81953000228154238</v>
      </c>
      <c r="Q49" s="46">
        <f t="shared" si="9"/>
        <v>0.74652064795801965</v>
      </c>
      <c r="R49" s="4"/>
      <c r="S49" s="4"/>
      <c r="T49" s="4"/>
      <c r="U49" s="4"/>
      <c r="V49" s="4"/>
      <c r="W49" s="4"/>
    </row>
    <row r="50" spans="1:23" ht="18.75" x14ac:dyDescent="0.25">
      <c r="A50" s="25" t="s">
        <v>92</v>
      </c>
      <c r="B50" s="28" t="s">
        <v>29</v>
      </c>
      <c r="C50" s="34">
        <f t="shared" si="11"/>
        <v>128</v>
      </c>
      <c r="D50" s="50">
        <f t="shared" si="20"/>
        <v>0.73333333333333339</v>
      </c>
      <c r="E50" s="9">
        <f t="shared" si="16"/>
        <v>160</v>
      </c>
      <c r="F50" s="10">
        <f t="shared" si="12"/>
        <v>480</v>
      </c>
      <c r="G50" s="10">
        <f t="shared" si="17"/>
        <v>480</v>
      </c>
      <c r="H50" s="18">
        <f t="shared" si="18"/>
        <v>67</v>
      </c>
      <c r="I50" s="10">
        <f t="shared" si="19"/>
        <v>28</v>
      </c>
      <c r="J50" s="10">
        <f t="shared" si="14"/>
        <v>56</v>
      </c>
      <c r="K50" s="18">
        <f t="shared" si="14"/>
        <v>56</v>
      </c>
      <c r="L50" s="20">
        <f>E50+G50+H50+I50+J50</f>
        <v>791</v>
      </c>
      <c r="M50" s="11">
        <f t="shared" si="15"/>
        <v>1111</v>
      </c>
      <c r="N50" s="20">
        <f>7*L50</f>
        <v>5537</v>
      </c>
      <c r="O50" s="11">
        <f t="shared" si="7"/>
        <v>7777</v>
      </c>
      <c r="P50" s="45">
        <f t="shared" si="8"/>
        <v>0.81953000228154238</v>
      </c>
      <c r="Q50" s="46">
        <f t="shared" si="9"/>
        <v>0.74652064795801965</v>
      </c>
      <c r="R50" s="4"/>
      <c r="S50" s="4"/>
      <c r="T50" s="4"/>
      <c r="U50" s="4"/>
      <c r="V50" s="4"/>
      <c r="W50" s="4"/>
    </row>
    <row r="51" spans="1:23" ht="18.75" x14ac:dyDescent="0.25">
      <c r="A51" s="25" t="s">
        <v>94</v>
      </c>
      <c r="B51" s="28" t="s">
        <v>29</v>
      </c>
      <c r="C51" s="34">
        <f t="shared" si="11"/>
        <v>128</v>
      </c>
      <c r="D51" s="50">
        <f t="shared" si="20"/>
        <v>0.73333333333333339</v>
      </c>
      <c r="E51" s="9">
        <f t="shared" si="16"/>
        <v>160</v>
      </c>
      <c r="F51" s="10">
        <f t="shared" si="12"/>
        <v>480</v>
      </c>
      <c r="G51" s="10">
        <f t="shared" si="17"/>
        <v>480</v>
      </c>
      <c r="H51" s="18">
        <f t="shared" si="18"/>
        <v>67</v>
      </c>
      <c r="I51" s="10">
        <f t="shared" si="19"/>
        <v>28</v>
      </c>
      <c r="J51" s="10">
        <f t="shared" si="14"/>
        <v>56</v>
      </c>
      <c r="K51" s="18">
        <f t="shared" si="14"/>
        <v>56</v>
      </c>
      <c r="L51" s="20">
        <f>E51+G51+H51+I51+J51</f>
        <v>791</v>
      </c>
      <c r="M51" s="11">
        <f t="shared" si="15"/>
        <v>1111</v>
      </c>
      <c r="N51" s="20">
        <f>7*L51</f>
        <v>5537</v>
      </c>
      <c r="O51" s="11">
        <f t="shared" si="7"/>
        <v>7777</v>
      </c>
      <c r="P51" s="45">
        <f t="shared" si="8"/>
        <v>0.81953000228154238</v>
      </c>
      <c r="Q51" s="46">
        <f t="shared" si="9"/>
        <v>0.74652064795801965</v>
      </c>
      <c r="R51" s="4"/>
      <c r="S51" s="4"/>
      <c r="T51" s="4"/>
      <c r="U51" s="4"/>
      <c r="V51" s="4"/>
      <c r="W51" s="4"/>
    </row>
    <row r="52" spans="1:23" ht="18.75" x14ac:dyDescent="0.25">
      <c r="A52" s="25" t="s">
        <v>96</v>
      </c>
      <c r="B52" s="28" t="s">
        <v>105</v>
      </c>
      <c r="C52" s="34">
        <f t="shared" si="11"/>
        <v>128</v>
      </c>
      <c r="D52" s="50">
        <f t="shared" si="20"/>
        <v>0.73333333333333339</v>
      </c>
      <c r="E52" s="9">
        <f t="shared" si="16"/>
        <v>160</v>
      </c>
      <c r="F52" s="10">
        <f t="shared" si="12"/>
        <v>480</v>
      </c>
      <c r="G52" s="10">
        <f t="shared" si="17"/>
        <v>480</v>
      </c>
      <c r="H52" s="18">
        <f t="shared" si="18"/>
        <v>67</v>
      </c>
      <c r="I52" s="10">
        <f t="shared" si="19"/>
        <v>28</v>
      </c>
      <c r="J52" s="10">
        <f>$C$21</f>
        <v>160</v>
      </c>
      <c r="K52" s="18">
        <f>$C$21</f>
        <v>160</v>
      </c>
      <c r="L52" s="20">
        <f>E52+G52+H52+I52+J52</f>
        <v>895</v>
      </c>
      <c r="M52" s="11">
        <f t="shared" ref="M52" si="21">F52+G52+H52+I52+K52</f>
        <v>1215</v>
      </c>
      <c r="N52" s="20">
        <f>7*L52</f>
        <v>6265</v>
      </c>
      <c r="O52" s="11">
        <f t="shared" ref="O52" si="22">7*M52</f>
        <v>8505</v>
      </c>
      <c r="P52" s="45">
        <f t="shared" ref="P52" si="23">1-(N52/$N$32)</f>
        <v>0.79580196212639742</v>
      </c>
      <c r="Q52" s="46">
        <f t="shared" ref="Q52" si="24">1-(O52/$O$32)</f>
        <v>0.7227926078028748</v>
      </c>
      <c r="R52" s="4"/>
      <c r="S52" s="4"/>
      <c r="T52" s="4"/>
      <c r="U52" s="4"/>
      <c r="V52" s="4"/>
      <c r="W52" s="4"/>
    </row>
    <row r="53" spans="1:23" ht="18.75" x14ac:dyDescent="0.25">
      <c r="A53" s="29"/>
      <c r="B53" s="30"/>
      <c r="C53" s="35"/>
      <c r="D53" s="50"/>
      <c r="E53" s="12"/>
      <c r="F53" s="13"/>
      <c r="G53" s="13"/>
      <c r="H53" s="13"/>
      <c r="I53" s="13"/>
      <c r="J53" s="13"/>
      <c r="K53" s="32"/>
      <c r="L53" s="21"/>
      <c r="M53" s="14"/>
      <c r="N53" s="21"/>
      <c r="O53" s="22"/>
      <c r="P53" s="45"/>
      <c r="Q53" s="46"/>
      <c r="R53" s="4"/>
      <c r="S53" s="4"/>
      <c r="T53" s="4"/>
      <c r="U53" s="4"/>
      <c r="V53" s="4"/>
      <c r="W53" s="4"/>
    </row>
    <row r="54" spans="1:23" ht="18.75" x14ac:dyDescent="0.25">
      <c r="A54" s="5"/>
      <c r="C54" s="4"/>
      <c r="D54" s="5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7"/>
      <c r="Q54" s="47"/>
      <c r="R54" s="4"/>
      <c r="S54" s="4"/>
      <c r="T54" s="4"/>
      <c r="U54" s="4"/>
      <c r="V54" s="4"/>
      <c r="W54" s="4"/>
    </row>
    <row r="55" spans="1:23" x14ac:dyDescent="0.25">
      <c r="A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5">
      <c r="B57" t="s">
        <v>36</v>
      </c>
    </row>
    <row r="58" spans="1:23" x14ac:dyDescent="0.25">
      <c r="B58" t="s">
        <v>37</v>
      </c>
    </row>
  </sheetData>
  <mergeCells count="23">
    <mergeCell ref="E35:F35"/>
    <mergeCell ref="E36:F36"/>
    <mergeCell ref="C30:C31"/>
    <mergeCell ref="E30:F30"/>
    <mergeCell ref="L30:M30"/>
    <mergeCell ref="D30:D31"/>
    <mergeCell ref="J32:K32"/>
    <mergeCell ref="J33:K33"/>
    <mergeCell ref="J34:K34"/>
    <mergeCell ref="E32:F32"/>
    <mergeCell ref="E33:F33"/>
    <mergeCell ref="E34:F34"/>
    <mergeCell ref="A29:A31"/>
    <mergeCell ref="B29:B31"/>
    <mergeCell ref="P30:Q30"/>
    <mergeCell ref="N29:Q29"/>
    <mergeCell ref="E29:M29"/>
    <mergeCell ref="N30:O30"/>
    <mergeCell ref="G30:G31"/>
    <mergeCell ref="I30:I31"/>
    <mergeCell ref="H30:H31"/>
    <mergeCell ref="J30:K30"/>
    <mergeCell ref="C29:D29"/>
  </mergeCells>
  <conditionalFormatting sqref="C32:D53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2:D53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2:F53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2:G53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2:H53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2:I53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2:K53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2:M53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N32:O52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conditionalFormatting sqref="P32:Q52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2" workbookViewId="0">
      <pane xSplit="1" topLeftCell="B1" activePane="topRight" state="frozen"/>
      <selection pane="topRight" activeCell="R36" sqref="R36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72</v>
      </c>
    </row>
    <row r="3" spans="1:17" x14ac:dyDescent="0.25">
      <c r="A3" t="s">
        <v>73</v>
      </c>
    </row>
    <row r="5" spans="1:17" x14ac:dyDescent="0.25">
      <c r="A5" t="s">
        <v>74</v>
      </c>
    </row>
    <row r="6" spans="1:17" x14ac:dyDescent="0.25">
      <c r="A6" t="s">
        <v>75</v>
      </c>
    </row>
    <row r="8" spans="1:17" x14ac:dyDescent="0.25">
      <c r="A8" t="s">
        <v>76</v>
      </c>
    </row>
    <row r="10" spans="1:17" x14ac:dyDescent="0.25">
      <c r="A10" t="s">
        <v>42</v>
      </c>
    </row>
    <row r="11" spans="1:17" x14ac:dyDescent="0.25">
      <c r="A11" t="s">
        <v>68</v>
      </c>
    </row>
    <row r="13" spans="1:17" x14ac:dyDescent="0.25">
      <c r="A13" t="s">
        <v>71</v>
      </c>
      <c r="C13" s="1" t="s">
        <v>80</v>
      </c>
    </row>
    <row r="14" spans="1:17" ht="15.75" thickBot="1" x14ac:dyDescent="0.3"/>
    <row r="15" spans="1:17" ht="42" customHeight="1" thickBot="1" x14ac:dyDescent="0.3">
      <c r="A15" s="69" t="s">
        <v>69</v>
      </c>
      <c r="B15" s="72" t="s">
        <v>81</v>
      </c>
      <c r="C15" s="77" t="s">
        <v>57</v>
      </c>
      <c r="D15" s="79"/>
      <c r="E15" s="80" t="s">
        <v>43</v>
      </c>
      <c r="F15" s="80"/>
      <c r="G15" s="80"/>
      <c r="H15" s="80"/>
      <c r="I15" s="80"/>
      <c r="J15" s="80"/>
      <c r="K15" s="80"/>
      <c r="L15" s="80"/>
      <c r="M15" s="80"/>
      <c r="N15" s="77" t="s">
        <v>56</v>
      </c>
      <c r="O15" s="78"/>
      <c r="P15" s="78"/>
      <c r="Q15" s="79"/>
    </row>
    <row r="16" spans="1:17" ht="36" customHeight="1" x14ac:dyDescent="0.25">
      <c r="A16" s="70"/>
      <c r="B16" s="73"/>
      <c r="C16" s="90" t="s">
        <v>15</v>
      </c>
      <c r="D16" s="95" t="s">
        <v>70</v>
      </c>
      <c r="E16" s="92" t="s">
        <v>20</v>
      </c>
      <c r="F16" s="83"/>
      <c r="G16" s="83" t="s">
        <v>21</v>
      </c>
      <c r="H16" s="85" t="s">
        <v>34</v>
      </c>
      <c r="I16" s="83" t="s">
        <v>35</v>
      </c>
      <c r="J16" s="83" t="s">
        <v>23</v>
      </c>
      <c r="K16" s="87"/>
      <c r="L16" s="93" t="s">
        <v>32</v>
      </c>
      <c r="M16" s="94"/>
      <c r="N16" s="81" t="s">
        <v>32</v>
      </c>
      <c r="O16" s="82"/>
      <c r="P16" s="75" t="s">
        <v>70</v>
      </c>
      <c r="Q16" s="76"/>
    </row>
    <row r="17" spans="1:17" ht="20.25" customHeight="1" thickBot="1" x14ac:dyDescent="0.3">
      <c r="A17" s="71"/>
      <c r="B17" s="74"/>
      <c r="C17" s="91"/>
      <c r="D17" s="96"/>
      <c r="E17" s="15" t="s">
        <v>63</v>
      </c>
      <c r="F17" s="16" t="s">
        <v>62</v>
      </c>
      <c r="G17" s="84"/>
      <c r="H17" s="86"/>
      <c r="I17" s="84"/>
      <c r="J17" s="16" t="s">
        <v>63</v>
      </c>
      <c r="K17" s="31" t="s">
        <v>62</v>
      </c>
      <c r="L17" s="15" t="s">
        <v>63</v>
      </c>
      <c r="M17" s="17" t="s">
        <v>62</v>
      </c>
      <c r="N17" s="15" t="s">
        <v>63</v>
      </c>
      <c r="O17" s="17" t="s">
        <v>62</v>
      </c>
      <c r="P17" s="15" t="s">
        <v>63</v>
      </c>
      <c r="Q17" s="17" t="s">
        <v>62</v>
      </c>
    </row>
    <row r="18" spans="1:17" ht="18.75" x14ac:dyDescent="0.25">
      <c r="A18" s="23" t="s">
        <v>19</v>
      </c>
      <c r="B18" s="24" t="s">
        <v>29</v>
      </c>
      <c r="C18" s="33">
        <f>'Packet Rates'!C32*'Packet Sizes'!C12</f>
        <v>128640</v>
      </c>
      <c r="D18" s="52">
        <f>1-(C18/$C$18)</f>
        <v>0</v>
      </c>
      <c r="E18" s="101">
        <f>'Packet Rates'!E32*'Packet Sizes'!D12</f>
        <v>128640</v>
      </c>
      <c r="F18" s="102"/>
      <c r="G18" s="7">
        <f>'Packet Rates'!G32*'Packet Sizes'!E12</f>
        <v>128640</v>
      </c>
      <c r="H18" s="7">
        <f>'Packet Rates'!H32*'Packet Sizes'!F12</f>
        <v>17956</v>
      </c>
      <c r="I18" s="7">
        <f>'Packet Rates'!I32*'Packet Sizes'!G12</f>
        <v>112560</v>
      </c>
      <c r="J18" s="97">
        <f>'Packet Rates'!J32*'Packet Sizes'!H12</f>
        <v>786848</v>
      </c>
      <c r="K18" s="98"/>
      <c r="L18" s="19">
        <f>E18+G18+H18+I18+J18</f>
        <v>1174644</v>
      </c>
      <c r="M18" s="8">
        <f>E18+G18+H18+I18+J18</f>
        <v>1174644</v>
      </c>
      <c r="N18" s="19">
        <f>L18*7</f>
        <v>8222508</v>
      </c>
      <c r="O18" s="8">
        <f>M18*7</f>
        <v>8222508</v>
      </c>
      <c r="P18" s="45">
        <f>1-(N18/$N$18)</f>
        <v>0</v>
      </c>
      <c r="Q18" s="46">
        <f>1-(O18/$O$18)</f>
        <v>0</v>
      </c>
    </row>
    <row r="19" spans="1:17" ht="18.75" x14ac:dyDescent="0.25">
      <c r="A19" s="25" t="s">
        <v>18</v>
      </c>
      <c r="B19" s="26" t="s">
        <v>29</v>
      </c>
      <c r="C19" s="34">
        <f>'Packet Rates'!C33*'Packet Sizes'!C13</f>
        <v>128640</v>
      </c>
      <c r="D19" s="53">
        <f t="shared" ref="D19:D33" si="0">1-(C19/$C$18)</f>
        <v>0</v>
      </c>
      <c r="E19" s="103">
        <f>'Packet Rates'!E33*'Packet Sizes'!D13</f>
        <v>128640</v>
      </c>
      <c r="F19" s="104"/>
      <c r="G19" s="10">
        <f>'Packet Rates'!G33*'Packet Sizes'!E13</f>
        <v>128640</v>
      </c>
      <c r="H19" s="10">
        <f>'Packet Rates'!H33*'Packet Sizes'!F13</f>
        <v>17956</v>
      </c>
      <c r="I19" s="10">
        <f>'Packet Rates'!I33*'Packet Sizes'!G13</f>
        <v>112560</v>
      </c>
      <c r="J19" s="89">
        <f>'Packet Rates'!J33*'Packet Sizes'!H13</f>
        <v>786848</v>
      </c>
      <c r="K19" s="99"/>
      <c r="L19" s="20">
        <f t="shared" ref="L19:L33" si="1">E19+G19+H19+I19+J19</f>
        <v>1174644</v>
      </c>
      <c r="M19" s="11">
        <f t="shared" ref="M19:M20" si="2">E19+G19+H19+I19+J19</f>
        <v>1174644</v>
      </c>
      <c r="N19" s="20">
        <f t="shared" ref="N19:N33" si="3">L19*7</f>
        <v>8222508</v>
      </c>
      <c r="O19" s="11">
        <f t="shared" ref="O19:O33" si="4">M19*7</f>
        <v>8222508</v>
      </c>
      <c r="P19" s="45">
        <f t="shared" ref="P19:P33" si="5">1-(N19/$N$18)</f>
        <v>0</v>
      </c>
      <c r="Q19" s="46">
        <f t="shared" ref="Q19:Q33" si="6">1-(O19/$O$18)</f>
        <v>0</v>
      </c>
    </row>
    <row r="20" spans="1:17" ht="18.75" x14ac:dyDescent="0.25">
      <c r="A20" s="25" t="s">
        <v>0</v>
      </c>
      <c r="B20" s="26" t="s">
        <v>29</v>
      </c>
      <c r="C20" s="34">
        <f>'Packet Rates'!C34*'Packet Sizes'!C14</f>
        <v>128640</v>
      </c>
      <c r="D20" s="53">
        <f t="shared" si="0"/>
        <v>0</v>
      </c>
      <c r="E20" s="103">
        <f>'Packet Rates'!E34*'Packet Sizes'!D14</f>
        <v>128640</v>
      </c>
      <c r="F20" s="104"/>
      <c r="G20" s="10">
        <f>'Packet Rates'!G34*'Packet Sizes'!E14</f>
        <v>128640</v>
      </c>
      <c r="H20" s="10">
        <f>'Packet Rates'!H34*'Packet Sizes'!F14</f>
        <v>17956</v>
      </c>
      <c r="I20" s="10">
        <f>'Packet Rates'!I34*'Packet Sizes'!G14</f>
        <v>112560</v>
      </c>
      <c r="J20" s="89">
        <f>'Packet Rates'!J34*'Packet Sizes'!H14</f>
        <v>786848</v>
      </c>
      <c r="K20" s="99"/>
      <c r="L20" s="20">
        <f t="shared" si="1"/>
        <v>1174644</v>
      </c>
      <c r="M20" s="11">
        <f t="shared" si="2"/>
        <v>1174644</v>
      </c>
      <c r="N20" s="20">
        <f t="shared" si="3"/>
        <v>8222508</v>
      </c>
      <c r="O20" s="11">
        <f t="shared" si="4"/>
        <v>8222508</v>
      </c>
      <c r="P20" s="45">
        <f t="shared" si="5"/>
        <v>0</v>
      </c>
      <c r="Q20" s="46">
        <f t="shared" si="6"/>
        <v>0</v>
      </c>
    </row>
    <row r="21" spans="1:17" ht="18.75" x14ac:dyDescent="0.25">
      <c r="A21" s="25" t="s">
        <v>1</v>
      </c>
      <c r="B21" s="27" t="s">
        <v>29</v>
      </c>
      <c r="C21" s="34">
        <f>'Packet Rates'!C35*'Packet Sizes'!C15</f>
        <v>128640</v>
      </c>
      <c r="D21" s="53">
        <f t="shared" si="0"/>
        <v>0</v>
      </c>
      <c r="E21" s="88">
        <f>'Packet Rates'!E35*'Packet Sizes'!D15</f>
        <v>42880</v>
      </c>
      <c r="F21" s="89"/>
      <c r="G21" s="10">
        <f>'Packet Rates'!G35*'Packet Sizes'!E15</f>
        <v>42880</v>
      </c>
      <c r="H21" s="10">
        <f>'Packet Rates'!H35*'Packet Sizes'!F15</f>
        <v>7236</v>
      </c>
      <c r="I21" s="10">
        <f>'Packet Rates'!I35*'Packet Sizes'!G15</f>
        <v>112560</v>
      </c>
      <c r="J21" s="10">
        <f>'Packet Rates'!J35*'Packet Sizes'!H15</f>
        <v>272288</v>
      </c>
      <c r="K21" s="18">
        <f>'Packet Rates'!K35*'Packet Sizes'!H15</f>
        <v>272288</v>
      </c>
      <c r="L21" s="20">
        <f t="shared" si="1"/>
        <v>477844</v>
      </c>
      <c r="M21" s="11">
        <f>E21+G21+H21+I21+K21</f>
        <v>477844</v>
      </c>
      <c r="N21" s="20">
        <f t="shared" si="3"/>
        <v>3344908</v>
      </c>
      <c r="O21" s="11">
        <f t="shared" si="4"/>
        <v>3344908</v>
      </c>
      <c r="P21" s="45">
        <f t="shared" si="5"/>
        <v>0.59320100387862196</v>
      </c>
      <c r="Q21" s="46">
        <f t="shared" si="6"/>
        <v>0.59320100387862196</v>
      </c>
    </row>
    <row r="22" spans="1:17" ht="18.75" x14ac:dyDescent="0.25">
      <c r="A22" s="25" t="s">
        <v>2</v>
      </c>
      <c r="B22" s="27" t="s">
        <v>29</v>
      </c>
      <c r="C22" s="34">
        <f>'Packet Rates'!C36*'Packet Sizes'!C16</f>
        <v>3968</v>
      </c>
      <c r="D22" s="53">
        <f t="shared" si="0"/>
        <v>0.96915422885572144</v>
      </c>
      <c r="E22" s="88">
        <f>'Packet Rates'!E36*'Packet Sizes'!D16</f>
        <v>8800</v>
      </c>
      <c r="F22" s="89"/>
      <c r="G22" s="10">
        <f>'Packet Rates'!G36*'Packet Sizes'!E16</f>
        <v>3680</v>
      </c>
      <c r="H22" s="10">
        <f>'Packet Rates'!H36*'Packet Sizes'!F16</f>
        <v>2457</v>
      </c>
      <c r="I22" s="10">
        <f>'Packet Rates'!I36*'Packet Sizes'!G16</f>
        <v>1106</v>
      </c>
      <c r="J22" s="10">
        <f>'Packet Rates'!J36*'Packet Sizes'!H16</f>
        <v>3976</v>
      </c>
      <c r="K22" s="18">
        <f>'Packet Rates'!K36*'Packet Sizes'!H16</f>
        <v>3976</v>
      </c>
      <c r="L22" s="20">
        <f t="shared" si="1"/>
        <v>20019</v>
      </c>
      <c r="M22" s="11">
        <f>E22+G22+H22+I22+K22</f>
        <v>20019</v>
      </c>
      <c r="N22" s="20">
        <f t="shared" si="3"/>
        <v>140133</v>
      </c>
      <c r="O22" s="11">
        <f t="shared" si="4"/>
        <v>140133</v>
      </c>
      <c r="P22" s="45">
        <f t="shared" si="5"/>
        <v>0.98295738964315993</v>
      </c>
      <c r="Q22" s="46">
        <f t="shared" si="6"/>
        <v>0.98295738964315993</v>
      </c>
    </row>
    <row r="23" spans="1:17" ht="18.75" x14ac:dyDescent="0.25">
      <c r="A23" s="25" t="s">
        <v>3</v>
      </c>
      <c r="B23" s="27" t="s">
        <v>29</v>
      </c>
      <c r="C23" s="34">
        <f>'Packet Rates'!C37*'Packet Sizes'!C17</f>
        <v>3968</v>
      </c>
      <c r="D23" s="53">
        <f t="shared" si="0"/>
        <v>0.96915422885572144</v>
      </c>
      <c r="E23" s="9">
        <f>'Packet Rates'!E37*'Packet Sizes'!D17</f>
        <v>8800</v>
      </c>
      <c r="F23" s="10">
        <f>'Packet Rates'!F37*'Packet Sizes'!D17</f>
        <v>26400</v>
      </c>
      <c r="G23" s="10">
        <f>'Packet Rates'!G37*'Packet Sizes'!E17</f>
        <v>11040</v>
      </c>
      <c r="H23" s="10">
        <f>'Packet Rates'!H37*'Packet Sizes'!F17</f>
        <v>6097</v>
      </c>
      <c r="I23" s="10">
        <f>'Packet Rates'!I37*'Packet Sizes'!G17</f>
        <v>1106</v>
      </c>
      <c r="J23" s="10">
        <f>'Packet Rates'!J37*'Packet Sizes'!H17</f>
        <v>3976</v>
      </c>
      <c r="K23" s="18">
        <f>'Packet Rates'!K37*'Packet Sizes'!H17</f>
        <v>3976</v>
      </c>
      <c r="L23" s="20">
        <f t="shared" si="1"/>
        <v>31019</v>
      </c>
      <c r="M23" s="11">
        <f>F23+G23+H23+I23+K23</f>
        <v>48619</v>
      </c>
      <c r="N23" s="20">
        <f t="shared" si="3"/>
        <v>217133</v>
      </c>
      <c r="O23" s="11">
        <f t="shared" si="4"/>
        <v>340333</v>
      </c>
      <c r="P23" s="45">
        <f t="shared" si="5"/>
        <v>0.97359285025931264</v>
      </c>
      <c r="Q23" s="46">
        <f t="shared" si="6"/>
        <v>0.95860958724515688</v>
      </c>
    </row>
    <row r="24" spans="1:17" ht="18.75" x14ac:dyDescent="0.25">
      <c r="A24" s="25" t="s">
        <v>4</v>
      </c>
      <c r="B24" s="26" t="s">
        <v>29</v>
      </c>
      <c r="C24" s="34">
        <f>'Packet Rates'!C38*'Packet Sizes'!C18</f>
        <v>3968</v>
      </c>
      <c r="D24" s="53">
        <f t="shared" si="0"/>
        <v>0.96915422885572144</v>
      </c>
      <c r="E24" s="9">
        <f>'Packet Rates'!E38*'Packet Sizes'!D18</f>
        <v>8800</v>
      </c>
      <c r="F24" s="10">
        <f>'Packet Rates'!F38*'Packet Sizes'!D18</f>
        <v>26400</v>
      </c>
      <c r="G24" s="10">
        <f>'Packet Rates'!G38*'Packet Sizes'!E18</f>
        <v>11040</v>
      </c>
      <c r="H24" s="10">
        <f>'Packet Rates'!H38*'Packet Sizes'!F18</f>
        <v>6097</v>
      </c>
      <c r="I24" s="10">
        <f>'Packet Rates'!I38*'Packet Sizes'!G18</f>
        <v>1106</v>
      </c>
      <c r="J24" s="10">
        <f>'Packet Rates'!J38*'Packet Sizes'!H18</f>
        <v>3976</v>
      </c>
      <c r="K24" s="18">
        <f>'Packet Rates'!K38*'Packet Sizes'!H18</f>
        <v>3976</v>
      </c>
      <c r="L24" s="20">
        <f t="shared" si="1"/>
        <v>31019</v>
      </c>
      <c r="M24" s="11">
        <f t="shared" ref="M24:M33" si="7">F24+G24+H24+I24+K24</f>
        <v>48619</v>
      </c>
      <c r="N24" s="20">
        <f t="shared" si="3"/>
        <v>217133</v>
      </c>
      <c r="O24" s="11">
        <f t="shared" si="4"/>
        <v>340333</v>
      </c>
      <c r="P24" s="45">
        <f t="shared" si="5"/>
        <v>0.97359285025931264</v>
      </c>
      <c r="Q24" s="46">
        <f t="shared" si="6"/>
        <v>0.95860958724515688</v>
      </c>
    </row>
    <row r="25" spans="1:17" ht="18.75" x14ac:dyDescent="0.25">
      <c r="A25" s="25" t="s">
        <v>5</v>
      </c>
      <c r="B25" s="26" t="s">
        <v>29</v>
      </c>
      <c r="C25" s="34">
        <f>'Packet Rates'!C39*'Packet Sizes'!C19</f>
        <v>3968</v>
      </c>
      <c r="D25" s="53">
        <f t="shared" si="0"/>
        <v>0.96915422885572144</v>
      </c>
      <c r="E25" s="9">
        <f>'Packet Rates'!E39*'Packet Sizes'!D19</f>
        <v>8800</v>
      </c>
      <c r="F25" s="10">
        <f>'Packet Rates'!F39*'Packet Sizes'!D19</f>
        <v>26400</v>
      </c>
      <c r="G25" s="10">
        <f>'Packet Rates'!G39*'Packet Sizes'!E19</f>
        <v>11040</v>
      </c>
      <c r="H25" s="10">
        <f>'Packet Rates'!H39*'Packet Sizes'!F19</f>
        <v>6097</v>
      </c>
      <c r="I25" s="10">
        <f>'Packet Rates'!I39*'Packet Sizes'!G19</f>
        <v>1106</v>
      </c>
      <c r="J25" s="10">
        <f>'Packet Rates'!J39*'Packet Sizes'!H19</f>
        <v>4648</v>
      </c>
      <c r="K25" s="18">
        <f>'Packet Rates'!K39*'Packet Sizes'!H19</f>
        <v>4648</v>
      </c>
      <c r="L25" s="20">
        <f t="shared" si="1"/>
        <v>31691</v>
      </c>
      <c r="M25" s="11">
        <f t="shared" si="7"/>
        <v>49291</v>
      </c>
      <c r="N25" s="20">
        <f t="shared" si="3"/>
        <v>221837</v>
      </c>
      <c r="O25" s="11">
        <f t="shared" si="4"/>
        <v>345037</v>
      </c>
      <c r="P25" s="45">
        <f t="shared" si="5"/>
        <v>0.97302076203513577</v>
      </c>
      <c r="Q25" s="46">
        <f t="shared" si="6"/>
        <v>0.95803749902098001</v>
      </c>
    </row>
    <row r="26" spans="1:17" ht="18.75" x14ac:dyDescent="0.25">
      <c r="A26" s="25" t="s">
        <v>6</v>
      </c>
      <c r="B26" s="26" t="s">
        <v>29</v>
      </c>
      <c r="C26" s="34">
        <f>'Packet Rates'!C40*'Packet Sizes'!C20</f>
        <v>3968</v>
      </c>
      <c r="D26" s="53">
        <f t="shared" si="0"/>
        <v>0.96915422885572144</v>
      </c>
      <c r="E26" s="9">
        <f>'Packet Rates'!E40*'Packet Sizes'!D20</f>
        <v>8800</v>
      </c>
      <c r="F26" s="10">
        <f>'Packet Rates'!F40*'Packet Sizes'!D20</f>
        <v>26400</v>
      </c>
      <c r="G26" s="10">
        <f>'Packet Rates'!G40*'Packet Sizes'!E20</f>
        <v>11040</v>
      </c>
      <c r="H26" s="10">
        <f>'Packet Rates'!H40*'Packet Sizes'!F20</f>
        <v>6097</v>
      </c>
      <c r="I26" s="10">
        <f>'Packet Rates'!I40*'Packet Sizes'!G20</f>
        <v>1106</v>
      </c>
      <c r="J26" s="10">
        <f>'Packet Rates'!J40*'Packet Sizes'!H20</f>
        <v>4648</v>
      </c>
      <c r="K26" s="18">
        <f>'Packet Rates'!K40*'Packet Sizes'!H20</f>
        <v>4648</v>
      </c>
      <c r="L26" s="20">
        <f t="shared" si="1"/>
        <v>31691</v>
      </c>
      <c r="M26" s="11">
        <f t="shared" si="7"/>
        <v>49291</v>
      </c>
      <c r="N26" s="20">
        <f t="shared" si="3"/>
        <v>221837</v>
      </c>
      <c r="O26" s="11">
        <f t="shared" si="4"/>
        <v>345037</v>
      </c>
      <c r="P26" s="45">
        <f t="shared" si="5"/>
        <v>0.97302076203513577</v>
      </c>
      <c r="Q26" s="46">
        <f t="shared" si="6"/>
        <v>0.95803749902098001</v>
      </c>
    </row>
    <row r="27" spans="1:17" ht="18.75" x14ac:dyDescent="0.25">
      <c r="A27" s="25" t="s">
        <v>7</v>
      </c>
      <c r="B27" s="26" t="s">
        <v>29</v>
      </c>
      <c r="C27" s="34">
        <f>'Packet Rates'!C41*'Packet Sizes'!C21</f>
        <v>3968</v>
      </c>
      <c r="D27" s="53">
        <f t="shared" si="0"/>
        <v>0.96915422885572144</v>
      </c>
      <c r="E27" s="9">
        <f>'Packet Rates'!E41*'Packet Sizes'!D21</f>
        <v>10080</v>
      </c>
      <c r="F27" s="10">
        <f>'Packet Rates'!F41*'Packet Sizes'!D21</f>
        <v>30240</v>
      </c>
      <c r="G27" s="10">
        <f>'Packet Rates'!G41*'Packet Sizes'!E21</f>
        <v>11040</v>
      </c>
      <c r="H27" s="10">
        <f>'Packet Rates'!H41*'Packet Sizes'!F21</f>
        <v>6097</v>
      </c>
      <c r="I27" s="10">
        <f>'Packet Rates'!I41*'Packet Sizes'!G21</f>
        <v>1106</v>
      </c>
      <c r="J27" s="10">
        <f>'Packet Rates'!J41*'Packet Sizes'!H21</f>
        <v>4648</v>
      </c>
      <c r="K27" s="18">
        <f>'Packet Rates'!K41*'Packet Sizes'!H21</f>
        <v>4648</v>
      </c>
      <c r="L27" s="20">
        <f t="shared" si="1"/>
        <v>32971</v>
      </c>
      <c r="M27" s="11">
        <f t="shared" si="7"/>
        <v>53131</v>
      </c>
      <c r="N27" s="20">
        <f t="shared" si="3"/>
        <v>230797</v>
      </c>
      <c r="O27" s="11">
        <f t="shared" si="4"/>
        <v>371917</v>
      </c>
      <c r="P27" s="45">
        <f t="shared" si="5"/>
        <v>0.97193107017956082</v>
      </c>
      <c r="Q27" s="46">
        <f t="shared" si="6"/>
        <v>0.95476842345425506</v>
      </c>
    </row>
    <row r="28" spans="1:17" ht="18.75" x14ac:dyDescent="0.25">
      <c r="A28" s="25" t="s">
        <v>8</v>
      </c>
      <c r="B28" s="26" t="s">
        <v>29</v>
      </c>
      <c r="C28" s="34">
        <f>'Packet Rates'!C42*'Packet Sizes'!C22</f>
        <v>3968</v>
      </c>
      <c r="D28" s="53">
        <f t="shared" si="0"/>
        <v>0.96915422885572144</v>
      </c>
      <c r="E28" s="9">
        <f>'Packet Rates'!E42*'Packet Sizes'!D22</f>
        <v>10720</v>
      </c>
      <c r="F28" s="10">
        <f>'Packet Rates'!F42*'Packet Sizes'!D22</f>
        <v>32160</v>
      </c>
      <c r="G28" s="10">
        <f>'Packet Rates'!G42*'Packet Sizes'!E22</f>
        <v>11040</v>
      </c>
      <c r="H28" s="10">
        <f>'Packet Rates'!H42*'Packet Sizes'!F22</f>
        <v>6097</v>
      </c>
      <c r="I28" s="10">
        <f>'Packet Rates'!I42*'Packet Sizes'!G22</f>
        <v>2324</v>
      </c>
      <c r="J28" s="10">
        <f>'Packet Rates'!J42*'Packet Sizes'!H22</f>
        <v>4648</v>
      </c>
      <c r="K28" s="18">
        <f>'Packet Rates'!K42*'Packet Sizes'!H22</f>
        <v>4648</v>
      </c>
      <c r="L28" s="20">
        <f t="shared" si="1"/>
        <v>34829</v>
      </c>
      <c r="M28" s="11">
        <f t="shared" si="7"/>
        <v>56269</v>
      </c>
      <c r="N28" s="20">
        <f t="shared" si="3"/>
        <v>243803</v>
      </c>
      <c r="O28" s="11">
        <f t="shared" si="4"/>
        <v>393883</v>
      </c>
      <c r="P28" s="45">
        <f t="shared" si="5"/>
        <v>0.9703493143454528</v>
      </c>
      <c r="Q28" s="46">
        <f t="shared" si="6"/>
        <v>0.95209697576457208</v>
      </c>
    </row>
    <row r="29" spans="1:17" ht="18.75" x14ac:dyDescent="0.25">
      <c r="A29" s="25" t="s">
        <v>9</v>
      </c>
      <c r="B29" s="26" t="s">
        <v>29</v>
      </c>
      <c r="C29" s="34">
        <f>'Packet Rates'!C43*'Packet Sizes'!C23</f>
        <v>3968</v>
      </c>
      <c r="D29" s="53">
        <f t="shared" si="0"/>
        <v>0.96915422885572144</v>
      </c>
      <c r="E29" s="9">
        <f>'Packet Rates'!E43*'Packet Sizes'!D23</f>
        <v>10720</v>
      </c>
      <c r="F29" s="10">
        <f>'Packet Rates'!F43*'Packet Sizes'!D23</f>
        <v>32160</v>
      </c>
      <c r="G29" s="10">
        <f>'Packet Rates'!G43*'Packet Sizes'!E23</f>
        <v>11040</v>
      </c>
      <c r="H29" s="10">
        <f>'Packet Rates'!H43*'Packet Sizes'!F23</f>
        <v>6097</v>
      </c>
      <c r="I29" s="10">
        <f>'Packet Rates'!I43*'Packet Sizes'!G23</f>
        <v>2324</v>
      </c>
      <c r="J29" s="10">
        <f>'Packet Rates'!J43*'Packet Sizes'!H23</f>
        <v>4648</v>
      </c>
      <c r="K29" s="18">
        <f>'Packet Rates'!K43*'Packet Sizes'!H23</f>
        <v>4648</v>
      </c>
      <c r="L29" s="20">
        <f t="shared" si="1"/>
        <v>34829</v>
      </c>
      <c r="M29" s="11">
        <f t="shared" si="7"/>
        <v>56269</v>
      </c>
      <c r="N29" s="20">
        <f t="shared" si="3"/>
        <v>243803</v>
      </c>
      <c r="O29" s="11">
        <f t="shared" si="4"/>
        <v>393883</v>
      </c>
      <c r="P29" s="45">
        <f t="shared" si="5"/>
        <v>0.9703493143454528</v>
      </c>
      <c r="Q29" s="46">
        <f t="shared" si="6"/>
        <v>0.95209697576457208</v>
      </c>
    </row>
    <row r="30" spans="1:17" ht="18.75" x14ac:dyDescent="0.25">
      <c r="A30" s="25" t="s">
        <v>10</v>
      </c>
      <c r="B30" s="26" t="s">
        <v>29</v>
      </c>
      <c r="C30" s="34">
        <f>'Packet Rates'!C44*'Packet Sizes'!C24</f>
        <v>3968</v>
      </c>
      <c r="D30" s="53">
        <f t="shared" si="0"/>
        <v>0.96915422885572144</v>
      </c>
      <c r="E30" s="9">
        <f>'Packet Rates'!E44*'Packet Sizes'!D24</f>
        <v>10720</v>
      </c>
      <c r="F30" s="10">
        <f>'Packet Rates'!F44*'Packet Sizes'!D24</f>
        <v>32160</v>
      </c>
      <c r="G30" s="10">
        <f>'Packet Rates'!G44*'Packet Sizes'!E24</f>
        <v>11040</v>
      </c>
      <c r="H30" s="10">
        <f>'Packet Rates'!H44*'Packet Sizes'!F24</f>
        <v>6097</v>
      </c>
      <c r="I30" s="10">
        <f>'Packet Rates'!I44*'Packet Sizes'!G24</f>
        <v>2324</v>
      </c>
      <c r="J30" s="10">
        <f>'Packet Rates'!J44*'Packet Sizes'!H24</f>
        <v>4648</v>
      </c>
      <c r="K30" s="18">
        <f>'Packet Rates'!K44*'Packet Sizes'!H24</f>
        <v>4648</v>
      </c>
      <c r="L30" s="20">
        <f t="shared" si="1"/>
        <v>34829</v>
      </c>
      <c r="M30" s="11">
        <f t="shared" si="7"/>
        <v>56269</v>
      </c>
      <c r="N30" s="20">
        <f t="shared" si="3"/>
        <v>243803</v>
      </c>
      <c r="O30" s="11">
        <f t="shared" si="4"/>
        <v>393883</v>
      </c>
      <c r="P30" s="45">
        <f t="shared" si="5"/>
        <v>0.9703493143454528</v>
      </c>
      <c r="Q30" s="46">
        <f t="shared" si="6"/>
        <v>0.95209697576457208</v>
      </c>
    </row>
    <row r="31" spans="1:17" ht="18.75" x14ac:dyDescent="0.25">
      <c r="A31" s="25" t="s">
        <v>11</v>
      </c>
      <c r="B31" s="26" t="s">
        <v>29</v>
      </c>
      <c r="C31" s="34">
        <f>'Packet Rates'!C45*'Packet Sizes'!C25</f>
        <v>3968</v>
      </c>
      <c r="D31" s="53">
        <f t="shared" si="0"/>
        <v>0.96915422885572144</v>
      </c>
      <c r="E31" s="9">
        <f>'Packet Rates'!E45*'Packet Sizes'!D25</f>
        <v>10720</v>
      </c>
      <c r="F31" s="10">
        <f>'Packet Rates'!F45*'Packet Sizes'!D25</f>
        <v>32160</v>
      </c>
      <c r="G31" s="10">
        <f>'Packet Rates'!G45*'Packet Sizes'!E25</f>
        <v>11040</v>
      </c>
      <c r="H31" s="10">
        <f>'Packet Rates'!H45*'Packet Sizes'!F25</f>
        <v>6633</v>
      </c>
      <c r="I31" s="10">
        <f>'Packet Rates'!I45*'Packet Sizes'!G25</f>
        <v>2324</v>
      </c>
      <c r="J31" s="10">
        <f>'Packet Rates'!J45*'Packet Sizes'!H25</f>
        <v>4648</v>
      </c>
      <c r="K31" s="18">
        <f>'Packet Rates'!K45*'Packet Sizes'!H25</f>
        <v>4648</v>
      </c>
      <c r="L31" s="20">
        <f t="shared" si="1"/>
        <v>35365</v>
      </c>
      <c r="M31" s="11">
        <f t="shared" si="7"/>
        <v>56805</v>
      </c>
      <c r="N31" s="20">
        <f t="shared" si="3"/>
        <v>247555</v>
      </c>
      <c r="O31" s="11">
        <f t="shared" si="4"/>
        <v>397635</v>
      </c>
      <c r="P31" s="45">
        <f t="shared" si="5"/>
        <v>0.96989300588093075</v>
      </c>
      <c r="Q31" s="46">
        <f t="shared" si="6"/>
        <v>0.95164066730005004</v>
      </c>
    </row>
    <row r="32" spans="1:17" ht="18.75" x14ac:dyDescent="0.25">
      <c r="A32" s="25" t="s">
        <v>12</v>
      </c>
      <c r="B32" s="26" t="s">
        <v>29</v>
      </c>
      <c r="C32" s="34">
        <f>'Packet Rates'!C46*'Packet Sizes'!C26</f>
        <v>3968</v>
      </c>
      <c r="D32" s="53">
        <f t="shared" si="0"/>
        <v>0.96915422885572144</v>
      </c>
      <c r="E32" s="9">
        <f>'Packet Rates'!E46*'Packet Sizes'!D26</f>
        <v>11360</v>
      </c>
      <c r="F32" s="10">
        <f>'Packet Rates'!F46*'Packet Sizes'!D26</f>
        <v>34080</v>
      </c>
      <c r="G32" s="10">
        <f>'Packet Rates'!G46*'Packet Sizes'!E26</f>
        <v>11040</v>
      </c>
      <c r="H32" s="10">
        <f>'Packet Rates'!H46*'Packet Sizes'!F26</f>
        <v>6901</v>
      </c>
      <c r="I32" s="10">
        <f>'Packet Rates'!I46*'Packet Sizes'!G26</f>
        <v>2324</v>
      </c>
      <c r="J32" s="10">
        <f>'Packet Rates'!J46*'Packet Sizes'!H26</f>
        <v>4648</v>
      </c>
      <c r="K32" s="18">
        <f>'Packet Rates'!K46*'Packet Sizes'!H26</f>
        <v>4648</v>
      </c>
      <c r="L32" s="20">
        <f t="shared" si="1"/>
        <v>36273</v>
      </c>
      <c r="M32" s="11">
        <f t="shared" si="7"/>
        <v>58993</v>
      </c>
      <c r="N32" s="20">
        <f t="shared" si="3"/>
        <v>253911</v>
      </c>
      <c r="O32" s="11">
        <f t="shared" si="4"/>
        <v>412951</v>
      </c>
      <c r="P32" s="45">
        <f t="shared" si="5"/>
        <v>0.96912000572088219</v>
      </c>
      <c r="Q32" s="46">
        <f t="shared" si="6"/>
        <v>0.94977797528442665</v>
      </c>
    </row>
    <row r="33" spans="1:17" ht="18.75" x14ac:dyDescent="0.25">
      <c r="A33" s="25" t="s">
        <v>87</v>
      </c>
      <c r="B33" s="28" t="s">
        <v>29</v>
      </c>
      <c r="C33" s="34">
        <f>'Packet Rates'!C47*'Packet Sizes'!C27</f>
        <v>3968</v>
      </c>
      <c r="D33" s="53">
        <f t="shared" si="0"/>
        <v>0.96915422885572144</v>
      </c>
      <c r="E33" s="9">
        <f>'Packet Rates'!E47*'Packet Sizes'!D27</f>
        <v>12000</v>
      </c>
      <c r="F33" s="10">
        <f>'Packet Rates'!F47*'Packet Sizes'!D27</f>
        <v>36000</v>
      </c>
      <c r="G33" s="10">
        <f>'Packet Rates'!G47*'Packet Sizes'!E27</f>
        <v>11040</v>
      </c>
      <c r="H33" s="10">
        <f>'Packet Rates'!H47*'Packet Sizes'!F27</f>
        <v>6901</v>
      </c>
      <c r="I33" s="10">
        <f>'Packet Rates'!I47*'Packet Sizes'!G27</f>
        <v>2324</v>
      </c>
      <c r="J33" s="10">
        <f>'Packet Rates'!J47*'Packet Sizes'!H27</f>
        <v>4648</v>
      </c>
      <c r="K33" s="18">
        <f>'Packet Rates'!K47*'Packet Sizes'!H27</f>
        <v>4648</v>
      </c>
      <c r="L33" s="20">
        <f t="shared" si="1"/>
        <v>36913</v>
      </c>
      <c r="M33" s="11">
        <f t="shared" si="7"/>
        <v>60913</v>
      </c>
      <c r="N33" s="20">
        <f t="shared" si="3"/>
        <v>258391</v>
      </c>
      <c r="O33" s="11">
        <f t="shared" si="4"/>
        <v>426391</v>
      </c>
      <c r="P33" s="45">
        <f t="shared" si="5"/>
        <v>0.96857515979309472</v>
      </c>
      <c r="Q33" s="46">
        <f t="shared" si="6"/>
        <v>0.94814343750106411</v>
      </c>
    </row>
    <row r="34" spans="1:17" ht="18.75" x14ac:dyDescent="0.25">
      <c r="A34" s="25" t="s">
        <v>89</v>
      </c>
      <c r="B34" s="28" t="s">
        <v>29</v>
      </c>
      <c r="C34" s="34">
        <f>'Packet Rates'!C48*'Packet Sizes'!C28</f>
        <v>3968</v>
      </c>
      <c r="D34" s="53">
        <f t="shared" ref="D34:D37" si="8">1-(C34/$C$18)</f>
        <v>0.96915422885572144</v>
      </c>
      <c r="E34" s="9">
        <f>'Packet Rates'!E48*'Packet Sizes'!D28</f>
        <v>12000</v>
      </c>
      <c r="F34" s="10">
        <f>'Packet Rates'!F48*'Packet Sizes'!D28</f>
        <v>36000</v>
      </c>
      <c r="G34" s="10">
        <f>'Packet Rates'!G48*'Packet Sizes'!E28</f>
        <v>11040</v>
      </c>
      <c r="H34" s="10">
        <f>'Packet Rates'!H48*'Packet Sizes'!F28</f>
        <v>6901</v>
      </c>
      <c r="I34" s="10">
        <f>'Packet Rates'!I48*'Packet Sizes'!G28</f>
        <v>2324</v>
      </c>
      <c r="J34" s="10">
        <f>'Packet Rates'!J48*'Packet Sizes'!H28</f>
        <v>3752</v>
      </c>
      <c r="K34" s="18">
        <f>'Packet Rates'!K48*'Packet Sizes'!H28</f>
        <v>3752</v>
      </c>
      <c r="L34" s="20">
        <f t="shared" ref="L34:L37" si="9">E34+G34+H34+I34+J34</f>
        <v>36017</v>
      </c>
      <c r="M34" s="11">
        <f t="shared" ref="M34:M37" si="10">F34+G34+H34+I34+K34</f>
        <v>60017</v>
      </c>
      <c r="N34" s="20">
        <f t="shared" ref="N34:N37" si="11">L34*7</f>
        <v>252119</v>
      </c>
      <c r="O34" s="11">
        <f t="shared" ref="O34:O37" si="12">M34*7</f>
        <v>420119</v>
      </c>
      <c r="P34" s="45">
        <f t="shared" ref="P34:P37" si="13">1-(N34/$N$18)</f>
        <v>0.96933794409199725</v>
      </c>
      <c r="Q34" s="46">
        <f t="shared" ref="Q34:Q37" si="14">1-(O34/$O$18)</f>
        <v>0.94890622179996664</v>
      </c>
    </row>
    <row r="35" spans="1:17" ht="18.75" x14ac:dyDescent="0.25">
      <c r="A35" s="25" t="s">
        <v>91</v>
      </c>
      <c r="B35" s="28" t="s">
        <v>29</v>
      </c>
      <c r="C35" s="34">
        <f>'Packet Rates'!C49*'Packet Sizes'!C29</f>
        <v>3968</v>
      </c>
      <c r="D35" s="53">
        <f t="shared" si="8"/>
        <v>0.96915422885572144</v>
      </c>
      <c r="E35" s="9">
        <f>'Packet Rates'!E49*'Packet Sizes'!D29</f>
        <v>12000</v>
      </c>
      <c r="F35" s="10">
        <f>'Packet Rates'!F49*'Packet Sizes'!D29</f>
        <v>36000</v>
      </c>
      <c r="G35" s="10">
        <f>'Packet Rates'!G49*'Packet Sizes'!E29</f>
        <v>11040</v>
      </c>
      <c r="H35" s="10">
        <f>'Packet Rates'!H49*'Packet Sizes'!F29</f>
        <v>6901</v>
      </c>
      <c r="I35" s="10">
        <f>'Packet Rates'!I49*'Packet Sizes'!G29</f>
        <v>2324</v>
      </c>
      <c r="J35" s="10">
        <f>'Packet Rates'!J49*'Packet Sizes'!H29</f>
        <v>3752</v>
      </c>
      <c r="K35" s="18">
        <f>'Packet Rates'!K49*'Packet Sizes'!H29</f>
        <v>3752</v>
      </c>
      <c r="L35" s="20">
        <f t="shared" si="9"/>
        <v>36017</v>
      </c>
      <c r="M35" s="11">
        <f t="shared" si="10"/>
        <v>60017</v>
      </c>
      <c r="N35" s="20">
        <f t="shared" si="11"/>
        <v>252119</v>
      </c>
      <c r="O35" s="11">
        <f t="shared" si="12"/>
        <v>420119</v>
      </c>
      <c r="P35" s="45">
        <f t="shared" si="13"/>
        <v>0.96933794409199725</v>
      </c>
      <c r="Q35" s="46">
        <f t="shared" si="14"/>
        <v>0.94890622179996664</v>
      </c>
    </row>
    <row r="36" spans="1:17" ht="18.75" x14ac:dyDescent="0.25">
      <c r="A36" s="25" t="s">
        <v>92</v>
      </c>
      <c r="B36" s="28" t="s">
        <v>29</v>
      </c>
      <c r="C36" s="34">
        <f>'Packet Rates'!C50*'Packet Sizes'!C30</f>
        <v>3968</v>
      </c>
      <c r="D36" s="53">
        <f t="shared" si="8"/>
        <v>0.96915422885572144</v>
      </c>
      <c r="E36" s="9">
        <f>'Packet Rates'!E50*'Packet Sizes'!D30</f>
        <v>12000</v>
      </c>
      <c r="F36" s="10">
        <f>'Packet Rates'!F50*'Packet Sizes'!D30</f>
        <v>36000</v>
      </c>
      <c r="G36" s="10">
        <f>'Packet Rates'!G50*'Packet Sizes'!E30</f>
        <v>11040</v>
      </c>
      <c r="H36" s="10">
        <f>'Packet Rates'!H50*'Packet Sizes'!F30</f>
        <v>6901</v>
      </c>
      <c r="I36" s="10">
        <f>'Packet Rates'!I50*'Packet Sizes'!G30</f>
        <v>2324</v>
      </c>
      <c r="J36" s="10">
        <f>'Packet Rates'!J50*'Packet Sizes'!H30</f>
        <v>3752</v>
      </c>
      <c r="K36" s="18">
        <f>'Packet Rates'!K50*'Packet Sizes'!H30</f>
        <v>3752</v>
      </c>
      <c r="L36" s="20">
        <f t="shared" si="9"/>
        <v>36017</v>
      </c>
      <c r="M36" s="11">
        <f t="shared" si="10"/>
        <v>60017</v>
      </c>
      <c r="N36" s="20">
        <f t="shared" si="11"/>
        <v>252119</v>
      </c>
      <c r="O36" s="11">
        <f t="shared" si="12"/>
        <v>420119</v>
      </c>
      <c r="P36" s="45">
        <f t="shared" si="13"/>
        <v>0.96933794409199725</v>
      </c>
      <c r="Q36" s="46">
        <f t="shared" si="14"/>
        <v>0.94890622179996664</v>
      </c>
    </row>
    <row r="37" spans="1:17" ht="18.75" x14ac:dyDescent="0.25">
      <c r="A37" s="25" t="s">
        <v>94</v>
      </c>
      <c r="B37" s="28" t="s">
        <v>29</v>
      </c>
      <c r="C37" s="34">
        <f>'Packet Rates'!C51*'Packet Sizes'!C31</f>
        <v>3968</v>
      </c>
      <c r="D37" s="53">
        <f t="shared" si="8"/>
        <v>0.96915422885572144</v>
      </c>
      <c r="E37" s="9">
        <f>'Packet Rates'!E51*'Packet Sizes'!D31</f>
        <v>13920</v>
      </c>
      <c r="F37" s="10">
        <f>'Packet Rates'!F51*'Packet Sizes'!D31</f>
        <v>41760</v>
      </c>
      <c r="G37" s="10">
        <f>'Packet Rates'!G51*'Packet Sizes'!E31</f>
        <v>11040</v>
      </c>
      <c r="H37" s="10">
        <f>'Packet Rates'!H51*'Packet Sizes'!F31</f>
        <v>6901</v>
      </c>
      <c r="I37" s="10">
        <f>'Packet Rates'!I51*'Packet Sizes'!G31</f>
        <v>2324</v>
      </c>
      <c r="J37" s="10">
        <f>'Packet Rates'!J51*'Packet Sizes'!H31</f>
        <v>3752</v>
      </c>
      <c r="K37" s="18">
        <f>'Packet Rates'!K51*'Packet Sizes'!H31</f>
        <v>3752</v>
      </c>
      <c r="L37" s="20">
        <f t="shared" si="9"/>
        <v>37937</v>
      </c>
      <c r="M37" s="11">
        <f t="shared" si="10"/>
        <v>65777</v>
      </c>
      <c r="N37" s="20">
        <f t="shared" si="11"/>
        <v>265559</v>
      </c>
      <c r="O37" s="11">
        <f t="shared" si="12"/>
        <v>460439</v>
      </c>
      <c r="P37" s="45">
        <f t="shared" si="13"/>
        <v>0.96770340630863483</v>
      </c>
      <c r="Q37" s="46">
        <f t="shared" si="14"/>
        <v>0.94400260844987927</v>
      </c>
    </row>
    <row r="38" spans="1:17" ht="18.75" x14ac:dyDescent="0.25">
      <c r="A38" s="25" t="s">
        <v>96</v>
      </c>
      <c r="B38" s="28" t="s">
        <v>29</v>
      </c>
      <c r="C38" s="34">
        <f>'Packet Rates'!C52*'Packet Sizes'!C32</f>
        <v>3968</v>
      </c>
      <c r="D38" s="53">
        <f t="shared" ref="D38" si="15">1-(C38/$C$18)</f>
        <v>0.96915422885572144</v>
      </c>
      <c r="E38" s="9">
        <f>'Packet Rates'!E52*'Packet Sizes'!D32</f>
        <v>13920</v>
      </c>
      <c r="F38" s="10">
        <f>'Packet Rates'!F52*'Packet Sizes'!D32</f>
        <v>41760</v>
      </c>
      <c r="G38" s="10">
        <f>'Packet Rates'!G52*'Packet Sizes'!E32</f>
        <v>11040</v>
      </c>
      <c r="H38" s="10">
        <f>'Packet Rates'!H52*'Packet Sizes'!F32</f>
        <v>6901</v>
      </c>
      <c r="I38" s="10">
        <f>'Packet Rates'!I52*'Packet Sizes'!G32</f>
        <v>2324</v>
      </c>
      <c r="J38" s="10">
        <f>'Packet Rates'!J52*'Packet Sizes'!H32</f>
        <v>10720</v>
      </c>
      <c r="K38" s="18">
        <f>'Packet Rates'!K52*'Packet Sizes'!H32</f>
        <v>10720</v>
      </c>
      <c r="L38" s="20">
        <f t="shared" ref="L38" si="16">E38+G38+H38+I38+J38</f>
        <v>44905</v>
      </c>
      <c r="M38" s="11">
        <f t="shared" ref="M38" si="17">F38+G38+H38+I38+K38</f>
        <v>72745</v>
      </c>
      <c r="N38" s="20">
        <f t="shared" ref="N38" si="18">L38*7</f>
        <v>314335</v>
      </c>
      <c r="O38" s="11">
        <f t="shared" ref="O38" si="19">M38*7</f>
        <v>509215</v>
      </c>
      <c r="P38" s="45">
        <f t="shared" ref="P38" si="20">1-(N38/$N$18)</f>
        <v>0.96177139626984853</v>
      </c>
      <c r="Q38" s="46">
        <f t="shared" ref="Q38" si="21">1-(O38/$O$18)</f>
        <v>0.93807059841109308</v>
      </c>
    </row>
    <row r="39" spans="1:17" ht="18.75" x14ac:dyDescent="0.25">
      <c r="A39" s="29"/>
      <c r="B39" s="30"/>
      <c r="C39" s="34"/>
      <c r="D39" s="53"/>
      <c r="E39" s="12"/>
      <c r="F39" s="13"/>
      <c r="G39" s="13"/>
      <c r="H39" s="13"/>
      <c r="I39" s="13"/>
      <c r="J39" s="13"/>
      <c r="K39" s="32"/>
      <c r="L39" s="21"/>
      <c r="M39" s="14"/>
      <c r="N39" s="21"/>
      <c r="O39" s="22"/>
      <c r="P39" s="45"/>
      <c r="Q39" s="46"/>
    </row>
  </sheetData>
  <mergeCells count="23"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8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8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2025-07-11T19:16:05Z</dcterms:modified>
</cp:coreProperties>
</file>