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RooFPS-dd\doc\"/>
    </mc:Choice>
  </mc:AlternateContent>
  <xr:revisionPtr revIDLastSave="0" documentId="13_ncr:1_{9FCF81F2-4141-45BE-B7AE-A34D21548E51}" xr6:coauthVersionLast="47" xr6:coauthVersionMax="47" xr10:uidLastSave="{00000000-0000-0000-0000-000000000000}"/>
  <bookViews>
    <workbookView xWindow="-120" yWindow="-120" windowWidth="29040" windowHeight="158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3" l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H29" i="1"/>
  <c r="G29" i="1"/>
  <c r="F29" i="1"/>
  <c r="E29" i="1"/>
  <c r="D29" i="1"/>
  <c r="C29" i="1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34" i="3"/>
  <c r="D34" i="3"/>
  <c r="E34" i="3"/>
  <c r="F34" i="3"/>
  <c r="M34" i="3" s="1"/>
  <c r="O34" i="3" s="1"/>
  <c r="Q34" i="3" s="1"/>
  <c r="G34" i="3"/>
  <c r="H34" i="3"/>
  <c r="I34" i="3"/>
  <c r="J34" i="3"/>
  <c r="K34" i="3"/>
  <c r="L34" i="3"/>
  <c r="N34" i="3" s="1"/>
  <c r="P34" i="3" s="1"/>
  <c r="H28" i="1"/>
  <c r="G28" i="1"/>
  <c r="F28" i="1"/>
  <c r="E28" i="1"/>
  <c r="D28" i="1"/>
  <c r="C28" i="1"/>
  <c r="Q46" i="2"/>
  <c r="P46" i="2"/>
  <c r="O46" i="2"/>
  <c r="N46" i="2"/>
  <c r="M46" i="2"/>
  <c r="L46" i="2"/>
  <c r="I46" i="2"/>
  <c r="H46" i="2"/>
  <c r="I45" i="2"/>
  <c r="I33" i="3" s="1"/>
  <c r="H45" i="2"/>
  <c r="H33" i="3" s="1"/>
  <c r="H27" i="1"/>
  <c r="G27" i="1"/>
  <c r="F27" i="1"/>
  <c r="E27" i="1"/>
  <c r="C27" i="1"/>
  <c r="D27" i="1"/>
  <c r="I44" i="2"/>
  <c r="I32" i="3" s="1"/>
  <c r="H44" i="2"/>
  <c r="H32" i="3" s="1"/>
  <c r="H26" i="1"/>
  <c r="G26" i="1"/>
  <c r="E26" i="1"/>
  <c r="D26" i="1"/>
  <c r="C26" i="1"/>
  <c r="F26" i="1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E45" i="2" l="1"/>
  <c r="E46" i="2"/>
  <c r="F45" i="2"/>
  <c r="J45" i="2"/>
  <c r="J33" i="3" s="1"/>
  <c r="F46" i="2"/>
  <c r="J46" i="2"/>
  <c r="G45" i="2"/>
  <c r="G33" i="3" s="1"/>
  <c r="K45" i="2"/>
  <c r="K33" i="3" s="1"/>
  <c r="C46" i="2"/>
  <c r="G46" i="2"/>
  <c r="K46" i="2"/>
  <c r="G44" i="2"/>
  <c r="G32" i="3" s="1"/>
  <c r="C44" i="2"/>
  <c r="E44" i="2"/>
  <c r="K44" i="2"/>
  <c r="K32" i="3" s="1"/>
  <c r="F44" i="2"/>
  <c r="J44" i="2"/>
  <c r="J32" i="3" s="1"/>
  <c r="C45" i="2"/>
  <c r="K35" i="2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M45" i="2" l="1"/>
  <c r="O45" i="2" s="1"/>
  <c r="F33" i="3"/>
  <c r="M33" i="3" s="1"/>
  <c r="O33" i="3" s="1"/>
  <c r="D45" i="2"/>
  <c r="C33" i="3"/>
  <c r="D46" i="2"/>
  <c r="E33" i="3"/>
  <c r="L33" i="3" s="1"/>
  <c r="N33" i="3" s="1"/>
  <c r="L45" i="2"/>
  <c r="N45" i="2" s="1"/>
  <c r="E32" i="3"/>
  <c r="L32" i="3" s="1"/>
  <c r="N32" i="3" s="1"/>
  <c r="L44" i="2"/>
  <c r="N44" i="2" s="1"/>
  <c r="D44" i="2"/>
  <c r="C32" i="3"/>
  <c r="C30" i="3"/>
  <c r="D42" i="2"/>
  <c r="C21" i="3"/>
  <c r="D33" i="2"/>
  <c r="C25" i="3"/>
  <c r="D37" i="2"/>
  <c r="C22" i="3"/>
  <c r="D34" i="2"/>
  <c r="C27" i="3"/>
  <c r="D39" i="2"/>
  <c r="F32" i="3"/>
  <c r="M32" i="3" s="1"/>
  <c r="O32" i="3" s="1"/>
  <c r="M44" i="2"/>
  <c r="O44" i="2" s="1"/>
  <c r="C20" i="3"/>
  <c r="D20" i="3" s="1"/>
  <c r="D32" i="2"/>
  <c r="C24" i="3"/>
  <c r="D36" i="2"/>
  <c r="C26" i="3"/>
  <c r="D38" i="2"/>
  <c r="C19" i="3"/>
  <c r="D31" i="2"/>
  <c r="C23" i="3"/>
  <c r="D35" i="2"/>
  <c r="C31" i="3"/>
  <c r="D43" i="2"/>
  <c r="C18" i="3"/>
  <c r="D30" i="2"/>
  <c r="C29" i="3"/>
  <c r="D41" i="2"/>
  <c r="C28" i="3"/>
  <c r="D40" i="2"/>
  <c r="D28" i="3"/>
  <c r="D23" i="3"/>
  <c r="D30" i="3"/>
  <c r="M29" i="3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D31" i="3" l="1"/>
  <c r="D26" i="3"/>
  <c r="D32" i="3"/>
  <c r="P45" i="2"/>
  <c r="Q45" i="2"/>
  <c r="D29" i="3"/>
  <c r="D19" i="3"/>
  <c r="D24" i="3"/>
  <c r="D22" i="3"/>
  <c r="D21" i="3"/>
  <c r="D18" i="3"/>
  <c r="D33" i="3"/>
  <c r="D27" i="3"/>
  <c r="D25" i="3"/>
  <c r="Q32" i="2"/>
  <c r="M18" i="3"/>
  <c r="O18" i="3" s="1"/>
  <c r="Q33" i="3" s="1"/>
  <c r="L18" i="3"/>
  <c r="N18" i="3" s="1"/>
  <c r="M20" i="3"/>
  <c r="O20" i="3" s="1"/>
  <c r="L20" i="3"/>
  <c r="N20" i="3" s="1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31" i="2"/>
  <c r="Q41" i="2"/>
  <c r="Q44" i="2"/>
  <c r="Q39" i="2"/>
  <c r="Q36" i="2"/>
  <c r="Q42" i="2"/>
  <c r="Q38" i="2"/>
  <c r="Q40" i="2"/>
  <c r="Q37" i="2"/>
  <c r="Q34" i="2"/>
  <c r="Q35" i="2"/>
  <c r="Q43" i="2"/>
  <c r="Q33" i="2"/>
  <c r="P44" i="2"/>
  <c r="P30" i="2"/>
  <c r="P31" i="2"/>
  <c r="P36" i="2"/>
  <c r="Q24" i="3" l="1"/>
  <c r="Q28" i="3"/>
  <c r="P32" i="3"/>
  <c r="P33" i="3"/>
  <c r="Q31" i="3"/>
  <c r="Q25" i="3"/>
  <c r="Q22" i="3"/>
  <c r="Q32" i="3"/>
  <c r="P18" i="3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<sst xmlns="http://schemas.openxmlformats.org/spreadsheetml/2006/main" count="214" uniqueCount="94">
  <si>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</si>
  <si>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</si>
  <si>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</si>
  <si>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</si>
  <si>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</si>
  <si>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</si>
  <si>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</si>
  <si>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</si>
  <si>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</si>
  <si>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</si>
  <si>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</si>
  <si>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</si>
  <si>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</si>
  <si>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</si>
  <si>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</si>
  <si>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</si>
  <si>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</si>
  <si>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</si>
  <si>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</si>
  <si>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</si>
  <si>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</si>
  <si>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</si>
  <si>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</si>
  <si>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</si>
  <si>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</si>
  <si>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</si>
  <si>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</si>
  <si>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</si>
  <si>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</si>
  <si>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</si>
  <si>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</si>
  <si>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</si>
  <si>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</si>
  <si>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</si>
  <si>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</si>
  <si>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</si>
  <si>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</si>
  <si>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</si>
  <si>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</si>
  <si>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</si>
  <si>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</si>
  <si>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</si>
  <si>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</si>
  <si>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</si>
  <si>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</si>
  <si>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</si>
  <si>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</si>
  <si>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</si>
  <si>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</si>
  <si>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</si>
  <si>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</si>
  <si>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</si>
  <si>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</si>
  <si>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</si>
  <si>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</si>
  <si>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</si>
  <si>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</si>
  <si>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</si>
  <si>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</si>
  <si>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</si>
  <si>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</si>
  <si>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</si>
  <si>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</si>
  <si>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</si>
  <si>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</si>
  <si>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</si>
  <si>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</si>
  <si>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</si>
  <si>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</si>
  <si>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</si>
  <si>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</si>
  <si>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</si>
  <si>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</si>
  <si>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</si>
  <si>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</si>
  <si>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</si>
  <si>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</si>
  <si>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</si>
  <si>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</si>
  <si>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</si>
  <si>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</si>
  <si>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</si>
  <si>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</si>
  <si>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</si>
  <si>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</si>
  <si>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</si>
  <si>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</si>
  <si>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</si>
  <si>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</si>
  <si>
    <t>v0.2.8</t>
  </si>
  <si>
    <t>Momentary aim accuracy added to UserUpdateFromServer.</t>
  </si>
  <si>
    <t>v0.3.0</t>
  </si>
  <si>
    <t>WeaponId in BulletUpdateFromServer.</t>
  </si>
  <si>
    <t>v0.4.2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</si>
</sst>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20" activePane="bottomRight" state="frozen"/>
      <selection pane="topRight" activeCell="B1" sqref="B1"/>
      <selection pane="bottomLeft" activeCell="A10" sqref="A10"/>
      <selection pane="bottomRight" activeCell="A30" sqref="A30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79</v>
      </c>
    </row>
    <row r="6" spans="1:18" x14ac:dyDescent="0.25">
      <c r="A6" t="s">
        <v>26</v>
      </c>
    </row>
    <row r="8" spans="1:18" x14ac:dyDescent="0.25">
      <c r="A8" t="s">
        <v>73</v>
      </c>
      <c r="C8" t="s">
        <v>80</v>
      </c>
    </row>
    <row r="9" spans="1:18" ht="15.75" thickBot="1" x14ac:dyDescent="0.3"/>
    <row r="10" spans="1:18" ht="24" customHeight="1" x14ac:dyDescent="0.25">
      <c r="A10" s="75" t="s">
        <v>71</v>
      </c>
      <c r="B10" s="73" t="s">
        <v>83</v>
      </c>
      <c r="C10" s="52" t="s">
        <v>28</v>
      </c>
      <c r="D10" s="70" t="s">
        <v>31</v>
      </c>
      <c r="E10" s="71"/>
      <c r="F10" s="71"/>
      <c r="G10" s="71"/>
      <c r="H10" s="72"/>
    </row>
    <row r="11" spans="1:18" ht="33" customHeight="1" thickBot="1" x14ac:dyDescent="0.3">
      <c r="A11" s="76"/>
      <c r="B11" s="74"/>
      <c r="C11" s="50" t="s">
        <v>15</v>
      </c>
      <c r="D11" s="51" t="s">
        <v>20</v>
      </c>
      <c r="E11" s="19" t="s">
        <v>21</v>
      </c>
      <c r="F11" s="19" t="s">
        <v>22</v>
      </c>
      <c r="G11" s="19" t="s">
        <v>24</v>
      </c>
      <c r="H11" s="20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49" t="s">
        <v>19</v>
      </c>
      <c r="B12" s="62" t="s">
        <v>16</v>
      </c>
      <c r="C12" s="65">
        <v>268</v>
      </c>
      <c r="D12" s="66">
        <v>268</v>
      </c>
      <c r="E12" s="67">
        <v>268</v>
      </c>
      <c r="F12" s="67">
        <v>268</v>
      </c>
      <c r="G12" s="67">
        <v>268</v>
      </c>
      <c r="H12" s="68">
        <v>268</v>
      </c>
      <c r="I12" s="5"/>
      <c r="J12" s="5"/>
      <c r="K12" s="5"/>
      <c r="L12" s="5"/>
      <c r="M12" s="5"/>
      <c r="N12" s="5"/>
    </row>
    <row r="13" spans="1:18" x14ac:dyDescent="0.25">
      <c r="A13" s="30" t="s">
        <v>18</v>
      </c>
      <c r="B13" s="63" t="s">
        <v>29</v>
      </c>
      <c r="C13" s="41">
        <v>268</v>
      </c>
      <c r="D13" s="56">
        <v>268</v>
      </c>
      <c r="E13" s="10">
        <v>268</v>
      </c>
      <c r="F13" s="10">
        <v>268</v>
      </c>
      <c r="G13" s="10">
        <v>268</v>
      </c>
      <c r="H13" s="69">
        <v>268</v>
      </c>
      <c r="I13" s="5"/>
      <c r="J13" s="5"/>
      <c r="K13" s="5"/>
      <c r="L13" s="5"/>
      <c r="M13" s="5"/>
      <c r="N13" s="5"/>
    </row>
    <row r="14" spans="1:18" x14ac:dyDescent="0.25">
      <c r="A14" s="30" t="s">
        <v>0</v>
      </c>
      <c r="B14" s="63" t="s">
        <v>29</v>
      </c>
      <c r="C14" s="41">
        <v>268</v>
      </c>
      <c r="D14" s="56">
        <v>268</v>
      </c>
      <c r="E14" s="10">
        <v>268</v>
      </c>
      <c r="F14" s="10">
        <v>268</v>
      </c>
      <c r="G14" s="10">
        <v>268</v>
      </c>
      <c r="H14" s="69">
        <v>268</v>
      </c>
      <c r="I14" s="5"/>
      <c r="J14" s="5"/>
      <c r="K14" s="5"/>
      <c r="L14" s="5"/>
      <c r="M14" s="5"/>
      <c r="N14" s="5"/>
    </row>
    <row r="15" spans="1:18" x14ac:dyDescent="0.25">
      <c r="A15" s="30" t="s">
        <v>1</v>
      </c>
      <c r="B15" s="63" t="s">
        <v>29</v>
      </c>
      <c r="C15" s="41">
        <v>268</v>
      </c>
      <c r="D15" s="56">
        <v>268</v>
      </c>
      <c r="E15" s="10">
        <v>268</v>
      </c>
      <c r="F15" s="10">
        <v>268</v>
      </c>
      <c r="G15" s="10">
        <v>268</v>
      </c>
      <c r="H15" s="69">
        <v>268</v>
      </c>
      <c r="I15" s="5"/>
      <c r="J15" s="5"/>
      <c r="K15" s="5"/>
      <c r="L15" s="5"/>
      <c r="M15" s="5"/>
      <c r="N15" s="5"/>
    </row>
    <row r="16" spans="1:18" x14ac:dyDescent="0.25">
      <c r="A16" s="30" t="s">
        <v>2</v>
      </c>
      <c r="B16" s="63" t="s">
        <v>17</v>
      </c>
      <c r="C16" s="41">
        <v>31</v>
      </c>
      <c r="D16" s="56">
        <v>55</v>
      </c>
      <c r="E16" s="10">
        <v>23</v>
      </c>
      <c r="F16" s="10">
        <v>91</v>
      </c>
      <c r="G16" s="10">
        <v>79</v>
      </c>
      <c r="H16" s="69">
        <v>71</v>
      </c>
      <c r="I16" s="5"/>
      <c r="J16" s="5"/>
      <c r="K16" s="5"/>
      <c r="L16" s="5"/>
      <c r="M16" s="5"/>
      <c r="N16" s="5"/>
    </row>
    <row r="17" spans="1:14" x14ac:dyDescent="0.25">
      <c r="A17" s="30" t="s">
        <v>3</v>
      </c>
      <c r="B17" s="63" t="s">
        <v>29</v>
      </c>
      <c r="C17" s="41">
        <v>31</v>
      </c>
      <c r="D17" s="56">
        <v>55</v>
      </c>
      <c r="E17" s="10">
        <v>23</v>
      </c>
      <c r="F17" s="10">
        <v>91</v>
      </c>
      <c r="G17" s="10">
        <v>79</v>
      </c>
      <c r="H17" s="69">
        <v>71</v>
      </c>
      <c r="I17" s="5"/>
      <c r="J17" s="5"/>
      <c r="K17" s="5"/>
      <c r="L17" s="5"/>
      <c r="M17" s="5"/>
      <c r="N17" s="5"/>
    </row>
    <row r="18" spans="1:14" x14ac:dyDescent="0.25">
      <c r="A18" s="30" t="s">
        <v>4</v>
      </c>
      <c r="B18" s="63" t="s">
        <v>29</v>
      </c>
      <c r="C18" s="41">
        <v>31</v>
      </c>
      <c r="D18" s="56">
        <v>55</v>
      </c>
      <c r="E18" s="10">
        <v>23</v>
      </c>
      <c r="F18" s="10">
        <v>91</v>
      </c>
      <c r="G18" s="10">
        <v>79</v>
      </c>
      <c r="H18" s="69">
        <v>71</v>
      </c>
      <c r="I18" s="5"/>
      <c r="J18" s="5"/>
      <c r="K18" s="5"/>
      <c r="L18" s="5"/>
      <c r="M18" s="5"/>
      <c r="N18" s="5"/>
    </row>
    <row r="19" spans="1:14" x14ac:dyDescent="0.25">
      <c r="A19" s="30" t="s">
        <v>5</v>
      </c>
      <c r="B19" s="63" t="s">
        <v>85</v>
      </c>
      <c r="C19" s="41">
        <v>31</v>
      </c>
      <c r="D19" s="56">
        <v>55</v>
      </c>
      <c r="E19" s="10">
        <v>23</v>
      </c>
      <c r="F19" s="10">
        <v>91</v>
      </c>
      <c r="G19" s="10">
        <v>79</v>
      </c>
      <c r="H19" s="69">
        <v>83</v>
      </c>
      <c r="I19" s="5"/>
      <c r="J19" s="5"/>
      <c r="K19" s="5"/>
      <c r="L19" s="5"/>
      <c r="M19" s="5"/>
      <c r="N19" s="5"/>
    </row>
    <row r="20" spans="1:14" x14ac:dyDescent="0.25">
      <c r="A20" s="30" t="s">
        <v>6</v>
      </c>
      <c r="B20" s="63" t="s">
        <v>29</v>
      </c>
      <c r="C20" s="41">
        <v>31</v>
      </c>
      <c r="D20" s="56">
        <v>55</v>
      </c>
      <c r="E20" s="10">
        <v>23</v>
      </c>
      <c r="F20" s="10">
        <v>91</v>
      </c>
      <c r="G20" s="10">
        <v>79</v>
      </c>
      <c r="H20" s="69">
        <v>83</v>
      </c>
      <c r="I20" s="5"/>
      <c r="J20" s="5"/>
      <c r="K20" s="5"/>
      <c r="L20" s="5"/>
      <c r="M20" s="5"/>
      <c r="N20" s="5"/>
    </row>
    <row r="21" spans="1:14" x14ac:dyDescent="0.25">
      <c r="A21" s="30" t="s">
        <v>7</v>
      </c>
      <c r="B21" s="63" t="s">
        <v>86</v>
      </c>
      <c r="C21" s="41">
        <v>31</v>
      </c>
      <c r="D21" s="56">
        <v>63</v>
      </c>
      <c r="E21" s="10">
        <v>23</v>
      </c>
      <c r="F21" s="10">
        <v>91</v>
      </c>
      <c r="G21" s="10">
        <v>79</v>
      </c>
      <c r="H21" s="69">
        <v>83</v>
      </c>
      <c r="I21" s="5"/>
      <c r="J21" s="5"/>
      <c r="K21" s="5"/>
      <c r="L21" s="5"/>
      <c r="M21" s="5"/>
      <c r="N21" s="5"/>
    </row>
    <row r="22" spans="1:14" ht="45" x14ac:dyDescent="0.25">
      <c r="A22" s="30" t="s">
        <v>8</v>
      </c>
      <c r="B22" s="63" t="s">
        <v>87</v>
      </c>
      <c r="C22" s="41">
        <v>31</v>
      </c>
      <c r="D22" s="56">
        <v>67</v>
      </c>
      <c r="E22" s="10">
        <v>23</v>
      </c>
      <c r="F22" s="10">
        <v>91</v>
      </c>
      <c r="G22" s="10">
        <v>83</v>
      </c>
      <c r="H22" s="69">
        <v>83</v>
      </c>
      <c r="I22" s="5"/>
      <c r="J22" s="5"/>
      <c r="K22" s="5"/>
      <c r="L22" s="5"/>
      <c r="M22" s="5"/>
      <c r="N22" s="5"/>
    </row>
    <row r="23" spans="1:14" x14ac:dyDescent="0.25">
      <c r="A23" s="30" t="s">
        <v>9</v>
      </c>
      <c r="B23" s="63" t="s">
        <v>29</v>
      </c>
      <c r="C23" s="41">
        <v>31</v>
      </c>
      <c r="D23" s="56">
        <v>67</v>
      </c>
      <c r="E23" s="10">
        <v>23</v>
      </c>
      <c r="F23" s="10">
        <v>91</v>
      </c>
      <c r="G23" s="10">
        <v>83</v>
      </c>
      <c r="H23" s="69">
        <v>83</v>
      </c>
      <c r="I23" s="5"/>
      <c r="J23" s="5"/>
      <c r="K23" s="5"/>
      <c r="L23" s="5"/>
      <c r="M23" s="5"/>
      <c r="N23" s="5"/>
    </row>
    <row r="24" spans="1:14" x14ac:dyDescent="0.25">
      <c r="A24" s="30" t="s">
        <v>10</v>
      </c>
      <c r="B24" s="63" t="s">
        <v>29</v>
      </c>
      <c r="C24" s="41">
        <v>31</v>
      </c>
      <c r="D24" s="56">
        <v>67</v>
      </c>
      <c r="E24" s="10">
        <v>23</v>
      </c>
      <c r="F24" s="10">
        <v>91</v>
      </c>
      <c r="G24" s="10">
        <v>83</v>
      </c>
      <c r="H24" s="69">
        <v>83</v>
      </c>
      <c r="I24" s="5"/>
      <c r="J24" s="5"/>
      <c r="K24" s="5"/>
      <c r="L24" s="5"/>
      <c r="M24" s="5"/>
      <c r="N24" s="5"/>
    </row>
    <row r="25" spans="1:14" ht="45" x14ac:dyDescent="0.25">
      <c r="A25" s="30" t="s">
        <v>11</v>
      </c>
      <c r="B25" s="63" t="s">
        <v>88</v>
      </c>
      <c r="C25" s="41">
        <v>31</v>
      </c>
      <c r="D25" s="56">
        <v>67</v>
      </c>
      <c r="E25" s="10">
        <v>23</v>
      </c>
      <c r="F25" s="10">
        <v>99</v>
      </c>
      <c r="G25" s="10">
        <v>83</v>
      </c>
      <c r="H25" s="69">
        <v>83</v>
      </c>
      <c r="I25" s="5"/>
      <c r="J25" s="5"/>
      <c r="K25" s="5"/>
      <c r="L25" s="5"/>
      <c r="M25" s="5"/>
      <c r="N25" s="5"/>
    </row>
    <row r="26" spans="1:14" ht="60" x14ac:dyDescent="0.25">
      <c r="A26" s="30" t="s">
        <v>12</v>
      </c>
      <c r="B26" s="63" t="s">
        <v>84</v>
      </c>
      <c r="C26" s="41">
        <f>16+15</f>
        <v>31</v>
      </c>
      <c r="D26" s="56">
        <f>56+15</f>
        <v>71</v>
      </c>
      <c r="E26" s="10">
        <f>8+15</f>
        <v>23</v>
      </c>
      <c r="F26" s="10">
        <f>88+15</f>
        <v>103</v>
      </c>
      <c r="G26" s="10">
        <f>68+15</f>
        <v>83</v>
      </c>
      <c r="H26" s="69">
        <f>68+15</f>
        <v>83</v>
      </c>
      <c r="I26" s="5"/>
      <c r="J26" s="5"/>
      <c r="K26" s="5"/>
      <c r="L26" s="5"/>
      <c r="M26" s="5"/>
      <c r="N26" s="5"/>
    </row>
    <row r="27" spans="1:14" ht="30" x14ac:dyDescent="0.25">
      <c r="A27" s="30" t="s">
        <v>89</v>
      </c>
      <c r="B27" s="63" t="s">
        <v>90</v>
      </c>
      <c r="C27" s="41">
        <f>16+15</f>
        <v>31</v>
      </c>
      <c r="D27" s="56">
        <f>60+15</f>
        <v>75</v>
      </c>
      <c r="E27" s="10">
        <f>8+15</f>
        <v>23</v>
      </c>
      <c r="F27" s="10">
        <f>88+15</f>
        <v>103</v>
      </c>
      <c r="G27" s="10">
        <f>68+15</f>
        <v>83</v>
      </c>
      <c r="H27" s="69">
        <f>68+15</f>
        <v>83</v>
      </c>
      <c r="I27" s="5"/>
      <c r="J27" s="5"/>
      <c r="K27" s="5"/>
      <c r="L27" s="5"/>
      <c r="M27" s="5"/>
      <c r="N27" s="5"/>
    </row>
    <row r="28" spans="1:14" ht="30" x14ac:dyDescent="0.25">
      <c r="A28" s="30" t="s">
        <v>91</v>
      </c>
      <c r="B28" s="63" t="s">
        <v>92</v>
      </c>
      <c r="C28" s="41">
        <f>16+15</f>
        <v>31</v>
      </c>
      <c r="D28" s="56">
        <f>60+15</f>
        <v>75</v>
      </c>
      <c r="E28" s="10">
        <f>8+15</f>
        <v>23</v>
      </c>
      <c r="F28" s="10">
        <f>88+15</f>
        <v>103</v>
      </c>
      <c r="G28" s="10">
        <f>68+15</f>
        <v>83</v>
      </c>
      <c r="H28" s="69">
        <f>52+15</f>
        <v>67</v>
      </c>
      <c r="I28" s="5"/>
      <c r="J28" s="5"/>
      <c r="K28" s="5"/>
      <c r="L28" s="5"/>
      <c r="M28" s="5"/>
      <c r="N28" s="5"/>
    </row>
    <row r="29" spans="1:14" x14ac:dyDescent="0.25">
      <c r="A29" s="30" t="s">
        <v>93</v>
      </c>
      <c r="B29" s="63" t="s">
        <v>29</v>
      </c>
      <c r="C29" s="41">
        <f>16+15</f>
        <v>31</v>
      </c>
      <c r="D29" s="56">
        <f>60+15</f>
        <v>75</v>
      </c>
      <c r="E29" s="10">
        <f>8+15</f>
        <v>23</v>
      </c>
      <c r="F29" s="10">
        <f>88+15</f>
        <v>103</v>
      </c>
      <c r="G29" s="10">
        <f>68+15</f>
        <v>83</v>
      </c>
      <c r="H29" s="69">
        <f>52+15</f>
        <v>67</v>
      </c>
      <c r="I29" s="5"/>
      <c r="J29" s="5"/>
      <c r="K29" s="5"/>
      <c r="L29" s="5"/>
      <c r="M29" s="5"/>
      <c r="N29" s="5"/>
    </row>
    <row r="30" spans="1:14" x14ac:dyDescent="0.25">
      <c r="A30" s="30"/>
      <c r="B30" s="63"/>
      <c r="C30" s="41"/>
      <c r="D30" s="56"/>
      <c r="E30" s="10"/>
      <c r="F30" s="10"/>
      <c r="G30" s="10"/>
      <c r="H30" s="69"/>
      <c r="I30" s="5"/>
      <c r="J30" s="5"/>
      <c r="K30" s="5"/>
      <c r="L30" s="5"/>
      <c r="M30" s="5"/>
      <c r="N30" s="5"/>
    </row>
    <row r="31" spans="1:14" x14ac:dyDescent="0.25">
      <c r="A31" s="30"/>
      <c r="B31" s="63"/>
      <c r="C31" s="41"/>
      <c r="D31" s="56"/>
      <c r="E31" s="10"/>
      <c r="F31" s="10"/>
      <c r="G31" s="10"/>
      <c r="H31" s="69"/>
      <c r="I31" s="5"/>
      <c r="J31" s="5"/>
      <c r="K31" s="5"/>
      <c r="L31" s="5"/>
      <c r="M31" s="5"/>
      <c r="N31" s="5"/>
    </row>
    <row r="32" spans="1:14" x14ac:dyDescent="0.25">
      <c r="A32" s="30"/>
      <c r="B32" s="63"/>
      <c r="C32" s="41"/>
      <c r="D32" s="56"/>
      <c r="E32" s="10"/>
      <c r="F32" s="10"/>
      <c r="G32" s="10"/>
      <c r="H32" s="69"/>
      <c r="I32" s="5"/>
      <c r="J32" s="5"/>
      <c r="K32" s="5"/>
      <c r="L32" s="5"/>
      <c r="M32" s="5"/>
      <c r="N32" s="5"/>
    </row>
    <row r="33" spans="1:14" x14ac:dyDescent="0.25">
      <c r="A33" s="30"/>
      <c r="B33" s="63"/>
      <c r="C33" s="41"/>
      <c r="D33" s="56"/>
      <c r="E33" s="10"/>
      <c r="F33" s="10"/>
      <c r="G33" s="10"/>
      <c r="H33" s="69"/>
      <c r="I33" s="5"/>
      <c r="J33" s="5"/>
      <c r="K33" s="5"/>
      <c r="L33" s="5"/>
      <c r="M33" s="5"/>
      <c r="N33" s="5"/>
    </row>
    <row r="34" spans="1:14" x14ac:dyDescent="0.25">
      <c r="A34" s="44"/>
      <c r="B34" s="64"/>
      <c r="C34" s="48"/>
      <c r="D34" s="47"/>
      <c r="E34" s="45"/>
      <c r="F34" s="45"/>
      <c r="G34" s="45"/>
      <c r="H34" s="46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29" workbookViewId="0">
      <pane xSplit="1" topLeftCell="B1" activePane="topRight" state="frozen"/>
      <selection activeCell="A22" sqref="A22"/>
      <selection pane="topRight" activeCell="A48" sqref="A48"/>
    </sheetView>
  </sheetViews>
  <sheetFormatPr defaultRowHeight="15" x14ac:dyDescent="0.25"/>
  <cols>
    <col min="1" max="1" width="10.42578125" customWidth="1"/>
    <col min="2" max="2" width="30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46</v>
      </c>
      <c r="C9">
        <v>7</v>
      </c>
    </row>
    <row r="10" spans="1:5" x14ac:dyDescent="0.25">
      <c r="B10" s="6" t="s">
        <v>47</v>
      </c>
      <c r="C10">
        <f>C9+1</f>
        <v>8</v>
      </c>
      <c r="E10" t="s">
        <v>52</v>
      </c>
    </row>
    <row r="11" spans="1:5" x14ac:dyDescent="0.25">
      <c r="B11" t="s">
        <v>48</v>
      </c>
      <c r="C11">
        <f>C10*6</f>
        <v>48</v>
      </c>
      <c r="E11" t="s">
        <v>44</v>
      </c>
    </row>
    <row r="12" spans="1:5" x14ac:dyDescent="0.25">
      <c r="B12" t="s">
        <v>49</v>
      </c>
      <c r="C12">
        <v>25</v>
      </c>
      <c r="E12" t="s">
        <v>45</v>
      </c>
    </row>
    <row r="13" spans="1:5" x14ac:dyDescent="0.25">
      <c r="B13" t="s">
        <v>50</v>
      </c>
      <c r="C13">
        <v>60</v>
      </c>
      <c r="E13" t="s">
        <v>53</v>
      </c>
    </row>
    <row r="14" spans="1:5" x14ac:dyDescent="0.25">
      <c r="B14" t="s">
        <v>66</v>
      </c>
      <c r="C14">
        <v>60</v>
      </c>
      <c r="E14" t="s">
        <v>54</v>
      </c>
    </row>
    <row r="15" spans="1:5" x14ac:dyDescent="0.25">
      <c r="B15" t="s">
        <v>67</v>
      </c>
      <c r="C15">
        <v>20</v>
      </c>
      <c r="E15" t="s">
        <v>57</v>
      </c>
    </row>
    <row r="16" spans="1:5" x14ac:dyDescent="0.25">
      <c r="B16" t="s">
        <v>68</v>
      </c>
      <c r="C16">
        <v>60</v>
      </c>
      <c r="E16" t="s">
        <v>55</v>
      </c>
    </row>
    <row r="17" spans="1:23" x14ac:dyDescent="0.25">
      <c r="B17" t="s">
        <v>69</v>
      </c>
      <c r="C17">
        <v>20</v>
      </c>
    </row>
    <row r="18" spans="1:23" x14ac:dyDescent="0.25">
      <c r="B18" t="s">
        <v>51</v>
      </c>
      <c r="C18">
        <v>0</v>
      </c>
      <c r="E18" t="s">
        <v>56</v>
      </c>
    </row>
    <row r="20" spans="1:23" x14ac:dyDescent="0.25">
      <c r="A20" t="s">
        <v>41</v>
      </c>
    </row>
    <row r="22" spans="1:23" x14ac:dyDescent="0.25">
      <c r="A22" t="s">
        <v>42</v>
      </c>
    </row>
    <row r="23" spans="1:23" x14ac:dyDescent="0.25">
      <c r="A23" t="s">
        <v>70</v>
      </c>
    </row>
    <row r="25" spans="1:23" x14ac:dyDescent="0.25">
      <c r="A25" t="s">
        <v>73</v>
      </c>
      <c r="C25" s="1" t="s">
        <v>81</v>
      </c>
    </row>
    <row r="26" spans="1:23" ht="15.75" thickBot="1" x14ac:dyDescent="0.3"/>
    <row r="27" spans="1:23" ht="37.5" customHeight="1" thickBot="1" x14ac:dyDescent="0.3">
      <c r="A27" s="91" t="s">
        <v>71</v>
      </c>
      <c r="B27" s="94" t="s">
        <v>83</v>
      </c>
      <c r="C27" s="99" t="s">
        <v>59</v>
      </c>
      <c r="D27" s="101"/>
      <c r="E27" s="102" t="s">
        <v>43</v>
      </c>
      <c r="F27" s="102"/>
      <c r="G27" s="102"/>
      <c r="H27" s="102"/>
      <c r="I27" s="102"/>
      <c r="J27" s="102"/>
      <c r="K27" s="102"/>
      <c r="L27" s="102"/>
      <c r="M27" s="102"/>
      <c r="N27" s="99" t="s">
        <v>58</v>
      </c>
      <c r="O27" s="100"/>
      <c r="P27" s="100"/>
      <c r="Q27" s="101"/>
    </row>
    <row r="28" spans="1:23" ht="45" customHeight="1" x14ac:dyDescent="0.25">
      <c r="A28" s="92"/>
      <c r="B28" s="95"/>
      <c r="C28" s="79" t="s">
        <v>15</v>
      </c>
      <c r="D28" s="85" t="s">
        <v>72</v>
      </c>
      <c r="E28" s="81" t="s">
        <v>20</v>
      </c>
      <c r="F28" s="82"/>
      <c r="G28" s="82" t="s">
        <v>21</v>
      </c>
      <c r="H28" s="106" t="s">
        <v>34</v>
      </c>
      <c r="I28" s="82" t="s">
        <v>35</v>
      </c>
      <c r="J28" s="82" t="s">
        <v>23</v>
      </c>
      <c r="K28" s="108"/>
      <c r="L28" s="83" t="s">
        <v>32</v>
      </c>
      <c r="M28" s="84"/>
      <c r="N28" s="103" t="s">
        <v>32</v>
      </c>
      <c r="O28" s="104"/>
      <c r="P28" s="97" t="s">
        <v>72</v>
      </c>
      <c r="Q28" s="98"/>
    </row>
    <row r="29" spans="1:23" ht="15.75" thickBot="1" x14ac:dyDescent="0.3">
      <c r="A29" s="93"/>
      <c r="B29" s="96"/>
      <c r="C29" s="80"/>
      <c r="D29" s="86"/>
      <c r="E29" s="18" t="s">
        <v>65</v>
      </c>
      <c r="F29" s="19" t="s">
        <v>64</v>
      </c>
      <c r="G29" s="105"/>
      <c r="H29" s="107"/>
      <c r="I29" s="105"/>
      <c r="J29" s="19" t="s">
        <v>65</v>
      </c>
      <c r="K29" s="37" t="s">
        <v>64</v>
      </c>
      <c r="L29" s="18" t="s">
        <v>65</v>
      </c>
      <c r="M29" s="20" t="s">
        <v>64</v>
      </c>
      <c r="N29" s="18" t="s">
        <v>65</v>
      </c>
      <c r="O29" s="20" t="s">
        <v>64</v>
      </c>
      <c r="P29" s="18" t="s">
        <v>65</v>
      </c>
      <c r="Q29" s="20" t="s">
        <v>64</v>
      </c>
    </row>
    <row r="30" spans="1:23" ht="45.75" customHeight="1" x14ac:dyDescent="0.25">
      <c r="A30" s="28" t="s">
        <v>19</v>
      </c>
      <c r="B30" s="29" t="s">
        <v>33</v>
      </c>
      <c r="C30" s="40">
        <f>$C$10*$C$13</f>
        <v>480</v>
      </c>
      <c r="D30" s="57">
        <f>1-(C30/$C$30)</f>
        <v>0</v>
      </c>
      <c r="E30" s="90">
        <f>$C$10*$C$13</f>
        <v>480</v>
      </c>
      <c r="F30" s="87"/>
      <c r="G30" s="7">
        <f>$C$10*$C$13</f>
        <v>480</v>
      </c>
      <c r="H30" s="7">
        <f>7 + 1*$C$13</f>
        <v>67</v>
      </c>
      <c r="I30" s="7">
        <f>$C$9*$C$13</f>
        <v>420</v>
      </c>
      <c r="J30" s="87">
        <f>$C$11*$C$13</f>
        <v>2880</v>
      </c>
      <c r="K30" s="88"/>
      <c r="L30" s="22">
        <f t="shared" ref="L30:L44" si="0">E30+G30+H30+I30+J30</f>
        <v>4327</v>
      </c>
      <c r="M30" s="8">
        <f>E30+G30+H30+I30+J30</f>
        <v>4327</v>
      </c>
      <c r="N30" s="22">
        <f>7*L30</f>
        <v>30289</v>
      </c>
      <c r="O30" s="8">
        <f>7*M30</f>
        <v>30289</v>
      </c>
      <c r="P30" s="53">
        <f>1-(N30/$N$30)</f>
        <v>0</v>
      </c>
      <c r="Q30" s="54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0" t="s">
        <v>18</v>
      </c>
      <c r="B31" s="31" t="s">
        <v>29</v>
      </c>
      <c r="C31" s="41">
        <f t="shared" ref="C31:G33" si="1">$C$10*$C$13</f>
        <v>480</v>
      </c>
      <c r="D31" s="58">
        <f t="shared" ref="D31:D43" si="2">1-(C31/$C$30)</f>
        <v>0</v>
      </c>
      <c r="E31" s="77">
        <f t="shared" si="1"/>
        <v>480</v>
      </c>
      <c r="F31" s="78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78">
        <f t="shared" ref="J31:J32" si="5">$C$11*$C$13</f>
        <v>2880</v>
      </c>
      <c r="K31" s="89"/>
      <c r="L31" s="23">
        <f t="shared" si="0"/>
        <v>4327</v>
      </c>
      <c r="M31" s="11">
        <f>E31+G31+H31+I31+J31</f>
        <v>4327</v>
      </c>
      <c r="N31" s="23">
        <f t="shared" ref="N31:N44" si="6">7*L31</f>
        <v>30289</v>
      </c>
      <c r="O31" s="11">
        <f t="shared" ref="O31:O47" si="7">7*M31</f>
        <v>30289</v>
      </c>
      <c r="P31" s="53">
        <f t="shared" ref="P31:P47" si="8">1-(N31/$N$30)</f>
        <v>0</v>
      </c>
      <c r="Q31" s="54">
        <f t="shared" ref="Q31:Q47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0" t="s">
        <v>0</v>
      </c>
      <c r="B32" s="31" t="s">
        <v>29</v>
      </c>
      <c r="C32" s="41">
        <f t="shared" si="1"/>
        <v>480</v>
      </c>
      <c r="D32" s="58">
        <f t="shared" si="2"/>
        <v>0</v>
      </c>
      <c r="E32" s="77">
        <f t="shared" si="1"/>
        <v>480</v>
      </c>
      <c r="F32" s="78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78">
        <f t="shared" si="5"/>
        <v>2880</v>
      </c>
      <c r="K32" s="89"/>
      <c r="L32" s="23">
        <f t="shared" si="0"/>
        <v>4327</v>
      </c>
      <c r="M32" s="11">
        <f>E32+G32+H32+I32+J32</f>
        <v>4327</v>
      </c>
      <c r="N32" s="23">
        <f t="shared" si="6"/>
        <v>30289</v>
      </c>
      <c r="O32" s="11">
        <f t="shared" si="7"/>
        <v>30289</v>
      </c>
      <c r="P32" s="53">
        <f t="shared" si="8"/>
        <v>0</v>
      </c>
      <c r="Q32" s="54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0" t="s">
        <v>1</v>
      </c>
      <c r="B33" s="32" t="s">
        <v>61</v>
      </c>
      <c r="C33" s="41">
        <f t="shared" si="1"/>
        <v>480</v>
      </c>
      <c r="D33" s="58">
        <f t="shared" si="2"/>
        <v>0</v>
      </c>
      <c r="E33" s="77">
        <f>$C$10*$C$15</f>
        <v>160</v>
      </c>
      <c r="F33" s="78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1">
        <f>$C$11*$C$15</f>
        <v>960</v>
      </c>
      <c r="L33" s="23">
        <f t="shared" si="0"/>
        <v>1727</v>
      </c>
      <c r="M33" s="11">
        <f>E33+G33+H33+I33+K33</f>
        <v>1727</v>
      </c>
      <c r="N33" s="23">
        <f t="shared" si="6"/>
        <v>12089</v>
      </c>
      <c r="O33" s="11">
        <f t="shared" si="7"/>
        <v>12089</v>
      </c>
      <c r="P33" s="53">
        <f t="shared" si="8"/>
        <v>0.60087820660966029</v>
      </c>
      <c r="Q33" s="54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0" t="s">
        <v>2</v>
      </c>
      <c r="B34" s="32" t="s">
        <v>62</v>
      </c>
      <c r="C34" s="41">
        <f>16*$C$10</f>
        <v>128</v>
      </c>
      <c r="D34" s="58">
        <f t="shared" si="2"/>
        <v>0.73333333333333339</v>
      </c>
      <c r="E34" s="77">
        <f t="shared" ref="E34" si="10">$C$10*$C$15</f>
        <v>160</v>
      </c>
      <c r="F34" s="78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1">
        <f>$C$10*$C$15</f>
        <v>160</v>
      </c>
      <c r="L34" s="23">
        <f t="shared" si="0"/>
        <v>521</v>
      </c>
      <c r="M34" s="11">
        <f>E34+G34+H34+I34+K34</f>
        <v>521</v>
      </c>
      <c r="N34" s="23">
        <f t="shared" si="6"/>
        <v>3647</v>
      </c>
      <c r="O34" s="11">
        <f t="shared" si="7"/>
        <v>3647</v>
      </c>
      <c r="P34" s="53">
        <f t="shared" si="8"/>
        <v>0.87959325167552582</v>
      </c>
      <c r="Q34" s="54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0" t="s">
        <v>3</v>
      </c>
      <c r="B35" s="32" t="s">
        <v>63</v>
      </c>
      <c r="C35" s="41">
        <f t="shared" ref="C35:C47" si="11">16*$C$10</f>
        <v>128</v>
      </c>
      <c r="D35" s="58">
        <f t="shared" si="2"/>
        <v>0.73333333333333339</v>
      </c>
      <c r="E35" s="9">
        <f>$C$10*$C$17</f>
        <v>160</v>
      </c>
      <c r="F35" s="10">
        <f t="shared" ref="F35:F47" si="12">$C$10*$C$16</f>
        <v>480</v>
      </c>
      <c r="G35" s="10">
        <f>$C$10*$C$14</f>
        <v>480</v>
      </c>
      <c r="H35" s="21">
        <f>7 + 1*$C$13</f>
        <v>67</v>
      </c>
      <c r="I35" s="10">
        <f t="shared" ref="I35:I39" si="13">$C$9*2</f>
        <v>14</v>
      </c>
      <c r="J35" s="10">
        <f t="shared" ref="J35:J47" si="14">$C$10*$C$15</f>
        <v>160</v>
      </c>
      <c r="K35" s="21">
        <f t="shared" ref="K35:K47" si="15">$C$10*$C$14</f>
        <v>480</v>
      </c>
      <c r="L35" s="23">
        <f t="shared" si="0"/>
        <v>881</v>
      </c>
      <c r="M35" s="11">
        <f t="shared" ref="M35:M47" si="16">F35+G35+H35+I35+K35</f>
        <v>1521</v>
      </c>
      <c r="N35" s="23">
        <f t="shared" si="6"/>
        <v>6167</v>
      </c>
      <c r="O35" s="11">
        <f t="shared" si="7"/>
        <v>10647</v>
      </c>
      <c r="P35" s="53">
        <f t="shared" si="8"/>
        <v>0.79639473076034206</v>
      </c>
      <c r="Q35" s="54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0" t="s">
        <v>4</v>
      </c>
      <c r="B36" s="31" t="s">
        <v>29</v>
      </c>
      <c r="C36" s="41">
        <f t="shared" si="11"/>
        <v>128</v>
      </c>
      <c r="D36" s="58">
        <f t="shared" si="2"/>
        <v>0.73333333333333339</v>
      </c>
      <c r="E36" s="9">
        <f t="shared" ref="E36:E47" si="17">$C$10*$C$17</f>
        <v>160</v>
      </c>
      <c r="F36" s="10">
        <f t="shared" si="12"/>
        <v>480</v>
      </c>
      <c r="G36" s="10">
        <f t="shared" ref="G36:G47" si="18">$C$10*$C$14</f>
        <v>480</v>
      </c>
      <c r="H36" s="21">
        <f t="shared" ref="H36:H47" si="19">7 + 1*$C$13</f>
        <v>67</v>
      </c>
      <c r="I36" s="10">
        <f t="shared" si="13"/>
        <v>14</v>
      </c>
      <c r="J36" s="10">
        <f t="shared" si="14"/>
        <v>160</v>
      </c>
      <c r="K36" s="21">
        <f t="shared" si="15"/>
        <v>480</v>
      </c>
      <c r="L36" s="23">
        <f t="shared" si="0"/>
        <v>881</v>
      </c>
      <c r="M36" s="11">
        <f t="shared" si="16"/>
        <v>1521</v>
      </c>
      <c r="N36" s="23">
        <f t="shared" si="6"/>
        <v>6167</v>
      </c>
      <c r="O36" s="11">
        <f t="shared" si="7"/>
        <v>10647</v>
      </c>
      <c r="P36" s="53">
        <f t="shared" si="8"/>
        <v>0.79639473076034206</v>
      </c>
      <c r="Q36" s="54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0" t="s">
        <v>5</v>
      </c>
      <c r="B37" s="31" t="s">
        <v>29</v>
      </c>
      <c r="C37" s="41">
        <f t="shared" si="11"/>
        <v>128</v>
      </c>
      <c r="D37" s="58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1">
        <f t="shared" si="19"/>
        <v>67</v>
      </c>
      <c r="I37" s="10">
        <f t="shared" si="13"/>
        <v>14</v>
      </c>
      <c r="J37" s="10">
        <f t="shared" si="14"/>
        <v>160</v>
      </c>
      <c r="K37" s="21">
        <f t="shared" si="15"/>
        <v>480</v>
      </c>
      <c r="L37" s="23">
        <f t="shared" si="0"/>
        <v>881</v>
      </c>
      <c r="M37" s="11">
        <f t="shared" si="16"/>
        <v>1521</v>
      </c>
      <c r="N37" s="23">
        <f t="shared" si="6"/>
        <v>6167</v>
      </c>
      <c r="O37" s="11">
        <f t="shared" si="7"/>
        <v>10647</v>
      </c>
      <c r="P37" s="53">
        <f t="shared" si="8"/>
        <v>0.79639473076034206</v>
      </c>
      <c r="Q37" s="54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0" t="s">
        <v>6</v>
      </c>
      <c r="B38" s="31" t="s">
        <v>29</v>
      </c>
      <c r="C38" s="41">
        <f t="shared" si="11"/>
        <v>128</v>
      </c>
      <c r="D38" s="58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1">
        <f t="shared" si="19"/>
        <v>67</v>
      </c>
      <c r="I38" s="10">
        <f t="shared" si="13"/>
        <v>14</v>
      </c>
      <c r="J38" s="10">
        <f t="shared" si="14"/>
        <v>160</v>
      </c>
      <c r="K38" s="21">
        <f t="shared" si="15"/>
        <v>480</v>
      </c>
      <c r="L38" s="23">
        <f t="shared" si="0"/>
        <v>881</v>
      </c>
      <c r="M38" s="11">
        <f t="shared" si="16"/>
        <v>1521</v>
      </c>
      <c r="N38" s="23">
        <f t="shared" si="6"/>
        <v>6167</v>
      </c>
      <c r="O38" s="11">
        <f t="shared" si="7"/>
        <v>10647</v>
      </c>
      <c r="P38" s="53">
        <f t="shared" si="8"/>
        <v>0.79639473076034206</v>
      </c>
      <c r="Q38" s="54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0" t="s">
        <v>7</v>
      </c>
      <c r="B39" s="31" t="s">
        <v>29</v>
      </c>
      <c r="C39" s="41">
        <f t="shared" si="11"/>
        <v>128</v>
      </c>
      <c r="D39" s="58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1">
        <f t="shared" si="19"/>
        <v>67</v>
      </c>
      <c r="I39" s="10">
        <f t="shared" si="13"/>
        <v>14</v>
      </c>
      <c r="J39" s="10">
        <f t="shared" si="14"/>
        <v>160</v>
      </c>
      <c r="K39" s="21">
        <f t="shared" si="15"/>
        <v>480</v>
      </c>
      <c r="L39" s="23">
        <f t="shared" si="0"/>
        <v>881</v>
      </c>
      <c r="M39" s="11">
        <f t="shared" si="16"/>
        <v>1521</v>
      </c>
      <c r="N39" s="23">
        <f t="shared" si="6"/>
        <v>6167</v>
      </c>
      <c r="O39" s="11">
        <f t="shared" si="7"/>
        <v>10647</v>
      </c>
      <c r="P39" s="53">
        <f t="shared" si="8"/>
        <v>0.79639473076034206</v>
      </c>
      <c r="Q39" s="54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0" t="s">
        <v>8</v>
      </c>
      <c r="B40" s="31" t="s">
        <v>60</v>
      </c>
      <c r="C40" s="41">
        <f t="shared" si="11"/>
        <v>128</v>
      </c>
      <c r="D40" s="58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1">
        <f t="shared" si="19"/>
        <v>67</v>
      </c>
      <c r="I40" s="10">
        <f>$C$9*2 + $C$9*2</f>
        <v>28</v>
      </c>
      <c r="J40" s="10">
        <f t="shared" si="14"/>
        <v>160</v>
      </c>
      <c r="K40" s="21">
        <f t="shared" si="15"/>
        <v>480</v>
      </c>
      <c r="L40" s="23">
        <f t="shared" si="0"/>
        <v>895</v>
      </c>
      <c r="M40" s="11">
        <f t="shared" si="16"/>
        <v>1535</v>
      </c>
      <c r="N40" s="23">
        <f t="shared" si="6"/>
        <v>6265</v>
      </c>
      <c r="O40" s="11">
        <f t="shared" si="7"/>
        <v>10745</v>
      </c>
      <c r="P40" s="53">
        <f t="shared" si="8"/>
        <v>0.79315923272475153</v>
      </c>
      <c r="Q40" s="54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0" t="s">
        <v>9</v>
      </c>
      <c r="B41" s="31" t="s">
        <v>29</v>
      </c>
      <c r="C41" s="41">
        <f t="shared" si="11"/>
        <v>128</v>
      </c>
      <c r="D41" s="58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1">
        <f t="shared" si="19"/>
        <v>67</v>
      </c>
      <c r="I41" s="10">
        <f t="shared" ref="I41:I47" si="20">$C$9*2 + $C$9*2</f>
        <v>28</v>
      </c>
      <c r="J41" s="10">
        <f t="shared" si="14"/>
        <v>160</v>
      </c>
      <c r="K41" s="21">
        <f t="shared" si="15"/>
        <v>480</v>
      </c>
      <c r="L41" s="23">
        <f t="shared" si="0"/>
        <v>895</v>
      </c>
      <c r="M41" s="11">
        <f t="shared" si="16"/>
        <v>1535</v>
      </c>
      <c r="N41" s="23">
        <f t="shared" si="6"/>
        <v>6265</v>
      </c>
      <c r="O41" s="11">
        <f t="shared" si="7"/>
        <v>10745</v>
      </c>
      <c r="P41" s="53">
        <f t="shared" si="8"/>
        <v>0.79315923272475153</v>
      </c>
      <c r="Q41" s="54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0" t="s">
        <v>10</v>
      </c>
      <c r="B42" s="31" t="s">
        <v>29</v>
      </c>
      <c r="C42" s="41">
        <f t="shared" si="11"/>
        <v>128</v>
      </c>
      <c r="D42" s="58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1">
        <f t="shared" si="19"/>
        <v>67</v>
      </c>
      <c r="I42" s="10">
        <f t="shared" si="20"/>
        <v>28</v>
      </c>
      <c r="J42" s="10">
        <f t="shared" si="14"/>
        <v>160</v>
      </c>
      <c r="K42" s="21">
        <f t="shared" si="15"/>
        <v>480</v>
      </c>
      <c r="L42" s="23">
        <f t="shared" si="0"/>
        <v>895</v>
      </c>
      <c r="M42" s="11">
        <f t="shared" si="16"/>
        <v>1535</v>
      </c>
      <c r="N42" s="23">
        <f t="shared" si="6"/>
        <v>6265</v>
      </c>
      <c r="O42" s="11">
        <f t="shared" si="7"/>
        <v>10745</v>
      </c>
      <c r="P42" s="53">
        <f t="shared" si="8"/>
        <v>0.79315923272475153</v>
      </c>
      <c r="Q42" s="54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0" t="s">
        <v>11</v>
      </c>
      <c r="B43" s="31" t="s">
        <v>29</v>
      </c>
      <c r="C43" s="41">
        <f t="shared" si="11"/>
        <v>128</v>
      </c>
      <c r="D43" s="58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1">
        <f t="shared" si="19"/>
        <v>67</v>
      </c>
      <c r="I43" s="10">
        <f t="shared" si="20"/>
        <v>28</v>
      </c>
      <c r="J43" s="10">
        <f t="shared" si="14"/>
        <v>160</v>
      </c>
      <c r="K43" s="21">
        <f t="shared" si="15"/>
        <v>480</v>
      </c>
      <c r="L43" s="23">
        <f t="shared" si="0"/>
        <v>895</v>
      </c>
      <c r="M43" s="11">
        <f t="shared" si="16"/>
        <v>1535</v>
      </c>
      <c r="N43" s="23">
        <f t="shared" si="6"/>
        <v>6265</v>
      </c>
      <c r="O43" s="11">
        <f t="shared" si="7"/>
        <v>10745</v>
      </c>
      <c r="P43" s="53">
        <f t="shared" si="8"/>
        <v>0.79315923272475153</v>
      </c>
      <c r="Q43" s="54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0" t="s">
        <v>12</v>
      </c>
      <c r="B44" s="31" t="s">
        <v>29</v>
      </c>
      <c r="C44" s="41">
        <f t="shared" si="11"/>
        <v>128</v>
      </c>
      <c r="D44" s="58">
        <f>1-(C44/$C$30)</f>
        <v>0.73333333333333339</v>
      </c>
      <c r="E44" s="9">
        <f t="shared" si="17"/>
        <v>160</v>
      </c>
      <c r="F44" s="10">
        <f t="shared" si="12"/>
        <v>480</v>
      </c>
      <c r="G44" s="10">
        <f t="shared" si="18"/>
        <v>480</v>
      </c>
      <c r="H44" s="21">
        <f t="shared" si="19"/>
        <v>67</v>
      </c>
      <c r="I44" s="10">
        <f t="shared" si="20"/>
        <v>28</v>
      </c>
      <c r="J44" s="10">
        <f t="shared" si="14"/>
        <v>160</v>
      </c>
      <c r="K44" s="21">
        <f t="shared" si="15"/>
        <v>480</v>
      </c>
      <c r="L44" s="23">
        <f t="shared" si="0"/>
        <v>895</v>
      </c>
      <c r="M44" s="11">
        <f t="shared" si="16"/>
        <v>1535</v>
      </c>
      <c r="N44" s="23">
        <f t="shared" si="6"/>
        <v>6265</v>
      </c>
      <c r="O44" s="11">
        <f t="shared" si="7"/>
        <v>10745</v>
      </c>
      <c r="P44" s="53">
        <f t="shared" si="8"/>
        <v>0.79315923272475153</v>
      </c>
      <c r="Q44" s="54">
        <f t="shared" si="9"/>
        <v>0.64525075109775831</v>
      </c>
      <c r="R44" s="4"/>
      <c r="S44" s="4"/>
      <c r="T44" s="4"/>
      <c r="U44" s="4"/>
      <c r="V44" s="4"/>
      <c r="W44" s="4"/>
    </row>
    <row r="45" spans="1:23" ht="18.75" x14ac:dyDescent="0.25">
      <c r="A45" s="30" t="s">
        <v>89</v>
      </c>
      <c r="B45" s="34" t="s">
        <v>29</v>
      </c>
      <c r="C45" s="41">
        <f t="shared" si="11"/>
        <v>128</v>
      </c>
      <c r="D45" s="58">
        <f>1-(C45/$C$30)</f>
        <v>0.73333333333333339</v>
      </c>
      <c r="E45" s="9">
        <f t="shared" si="17"/>
        <v>160</v>
      </c>
      <c r="F45" s="10">
        <f t="shared" si="12"/>
        <v>480</v>
      </c>
      <c r="G45" s="10">
        <f t="shared" si="18"/>
        <v>480</v>
      </c>
      <c r="H45" s="21">
        <f t="shared" si="19"/>
        <v>67</v>
      </c>
      <c r="I45" s="10">
        <f t="shared" si="20"/>
        <v>28</v>
      </c>
      <c r="J45" s="10">
        <f t="shared" si="14"/>
        <v>160</v>
      </c>
      <c r="K45" s="21">
        <f t="shared" si="15"/>
        <v>480</v>
      </c>
      <c r="L45" s="23">
        <f>E45+G45+H45+I45+J45</f>
        <v>895</v>
      </c>
      <c r="M45" s="11">
        <f t="shared" si="16"/>
        <v>1535</v>
      </c>
      <c r="N45" s="23">
        <f>7*L45</f>
        <v>6265</v>
      </c>
      <c r="O45" s="11">
        <f t="shared" si="7"/>
        <v>10745</v>
      </c>
      <c r="P45" s="53">
        <f t="shared" si="8"/>
        <v>0.79315923272475153</v>
      </c>
      <c r="Q45" s="54">
        <f t="shared" si="9"/>
        <v>0.64525075109775831</v>
      </c>
      <c r="R45" s="4"/>
      <c r="S45" s="4"/>
      <c r="T45" s="4"/>
      <c r="U45" s="4"/>
      <c r="V45" s="4"/>
      <c r="W45" s="4"/>
    </row>
    <row r="46" spans="1:23" ht="18.75" x14ac:dyDescent="0.25">
      <c r="A46" s="30" t="s">
        <v>91</v>
      </c>
      <c r="B46" s="34" t="s">
        <v>29</v>
      </c>
      <c r="C46" s="41">
        <f t="shared" si="11"/>
        <v>128</v>
      </c>
      <c r="D46" s="58">
        <f>1-(C46/$C$30)</f>
        <v>0.73333333333333339</v>
      </c>
      <c r="E46" s="9">
        <f t="shared" si="17"/>
        <v>160</v>
      </c>
      <c r="F46" s="10">
        <f t="shared" si="12"/>
        <v>480</v>
      </c>
      <c r="G46" s="10">
        <f t="shared" si="18"/>
        <v>480</v>
      </c>
      <c r="H46" s="21">
        <f t="shared" si="19"/>
        <v>67</v>
      </c>
      <c r="I46" s="10">
        <f t="shared" si="20"/>
        <v>28</v>
      </c>
      <c r="J46" s="10">
        <f t="shared" si="14"/>
        <v>160</v>
      </c>
      <c r="K46" s="21">
        <f t="shared" si="15"/>
        <v>480</v>
      </c>
      <c r="L46" s="23">
        <f>E46+G46+H46+I46+J46</f>
        <v>895</v>
      </c>
      <c r="M46" s="11">
        <f t="shared" si="16"/>
        <v>1535</v>
      </c>
      <c r="N46" s="23">
        <f>7*L46</f>
        <v>6265</v>
      </c>
      <c r="O46" s="11">
        <f t="shared" si="7"/>
        <v>10745</v>
      </c>
      <c r="P46" s="53">
        <f t="shared" si="8"/>
        <v>0.79315923272475153</v>
      </c>
      <c r="Q46" s="54">
        <f t="shared" si="9"/>
        <v>0.64525075109775831</v>
      </c>
      <c r="R46" s="4"/>
      <c r="S46" s="4"/>
      <c r="T46" s="4"/>
      <c r="U46" s="4"/>
      <c r="V46" s="4"/>
      <c r="W46" s="4"/>
    </row>
    <row r="47" spans="1:23" ht="18.75" x14ac:dyDescent="0.25">
      <c r="A47" s="30" t="s">
        <v>93</v>
      </c>
      <c r="B47" s="34" t="s">
        <v>29</v>
      </c>
      <c r="C47" s="41">
        <f t="shared" si="11"/>
        <v>128</v>
      </c>
      <c r="D47" s="58">
        <f>1-(C47/$C$30)</f>
        <v>0.73333333333333339</v>
      </c>
      <c r="E47" s="9">
        <f t="shared" si="17"/>
        <v>160</v>
      </c>
      <c r="F47" s="10">
        <f t="shared" si="12"/>
        <v>480</v>
      </c>
      <c r="G47" s="10">
        <f t="shared" si="18"/>
        <v>480</v>
      </c>
      <c r="H47" s="21">
        <f t="shared" si="19"/>
        <v>67</v>
      </c>
      <c r="I47" s="10">
        <f t="shared" si="20"/>
        <v>28</v>
      </c>
      <c r="J47" s="10">
        <f t="shared" si="14"/>
        <v>160</v>
      </c>
      <c r="K47" s="21">
        <f t="shared" si="15"/>
        <v>480</v>
      </c>
      <c r="L47" s="23">
        <f>E47+G47+H47+I47+J47</f>
        <v>895</v>
      </c>
      <c r="M47" s="11">
        <f t="shared" si="16"/>
        <v>1535</v>
      </c>
      <c r="N47" s="23">
        <f>7*L47</f>
        <v>6265</v>
      </c>
      <c r="O47" s="11">
        <f t="shared" si="7"/>
        <v>10745</v>
      </c>
      <c r="P47" s="53">
        <f t="shared" si="8"/>
        <v>0.79315923272475153</v>
      </c>
      <c r="Q47" s="54">
        <f t="shared" si="9"/>
        <v>0.64525075109775831</v>
      </c>
      <c r="R47" s="4"/>
      <c r="S47" s="4"/>
      <c r="T47" s="4"/>
      <c r="U47" s="4"/>
      <c r="V47" s="4"/>
      <c r="W47" s="4"/>
    </row>
    <row r="48" spans="1:23" ht="18.75" x14ac:dyDescent="0.25">
      <c r="A48" s="33"/>
      <c r="B48" s="34"/>
      <c r="C48" s="42"/>
      <c r="D48" s="58"/>
      <c r="E48" s="12"/>
      <c r="F48" s="13"/>
      <c r="G48" s="13"/>
      <c r="H48" s="13"/>
      <c r="I48" s="13"/>
      <c r="J48" s="13"/>
      <c r="K48" s="38"/>
      <c r="L48" s="24"/>
      <c r="M48" s="14"/>
      <c r="N48" s="24"/>
      <c r="O48" s="25"/>
      <c r="P48" s="53"/>
      <c r="Q48" s="54"/>
      <c r="R48" s="4"/>
      <c r="S48" s="4"/>
      <c r="T48" s="4"/>
      <c r="U48" s="4"/>
      <c r="V48" s="4"/>
      <c r="W48" s="4"/>
    </row>
    <row r="49" spans="1:23" ht="18.75" x14ac:dyDescent="0.25">
      <c r="A49" s="33"/>
      <c r="B49" s="34"/>
      <c r="C49" s="42"/>
      <c r="D49" s="58"/>
      <c r="E49" s="12"/>
      <c r="F49" s="13"/>
      <c r="G49" s="13"/>
      <c r="H49" s="13"/>
      <c r="I49" s="13"/>
      <c r="J49" s="13"/>
      <c r="K49" s="38"/>
      <c r="L49" s="24"/>
      <c r="M49" s="14"/>
      <c r="N49" s="24"/>
      <c r="O49" s="25"/>
      <c r="P49" s="53"/>
      <c r="Q49" s="54"/>
      <c r="R49" s="4"/>
      <c r="S49" s="4"/>
      <c r="T49" s="4"/>
      <c r="U49" s="4"/>
      <c r="V49" s="4"/>
      <c r="W49" s="4"/>
    </row>
    <row r="50" spans="1:23" ht="18.75" x14ac:dyDescent="0.25">
      <c r="A50" s="33"/>
      <c r="B50" s="34"/>
      <c r="C50" s="42"/>
      <c r="D50" s="58"/>
      <c r="E50" s="12"/>
      <c r="F50" s="13"/>
      <c r="G50" s="13"/>
      <c r="H50" s="13"/>
      <c r="I50" s="13"/>
      <c r="J50" s="13"/>
      <c r="K50" s="38"/>
      <c r="L50" s="24"/>
      <c r="M50" s="14"/>
      <c r="N50" s="24"/>
      <c r="O50" s="25"/>
      <c r="P50" s="53"/>
      <c r="Q50" s="54"/>
      <c r="R50" s="4"/>
      <c r="S50" s="4"/>
      <c r="T50" s="4"/>
      <c r="U50" s="4"/>
      <c r="V50" s="4"/>
      <c r="W50" s="4"/>
    </row>
    <row r="51" spans="1:23" ht="18.75" x14ac:dyDescent="0.25">
      <c r="A51" s="35"/>
      <c r="B51" s="36"/>
      <c r="C51" s="43"/>
      <c r="D51" s="58"/>
      <c r="E51" s="15"/>
      <c r="F51" s="16"/>
      <c r="G51" s="16"/>
      <c r="H51" s="16"/>
      <c r="I51" s="16"/>
      <c r="J51" s="16"/>
      <c r="K51" s="39"/>
      <c r="L51" s="26"/>
      <c r="M51" s="17"/>
      <c r="N51" s="26"/>
      <c r="O51" s="27"/>
      <c r="P51" s="53"/>
      <c r="Q51" s="54"/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5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5"/>
      <c r="Q52" s="55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36</v>
      </c>
    </row>
    <row r="56" spans="1:23" x14ac:dyDescent="0.25">
      <c r="B56" t="s">
        <v>37</v>
      </c>
    </row>
  </sheetData>
  <mergeCells count="23"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</mergeCells>
  <conditionalFormatting sqref="C30:D51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0:D51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0:F51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0:G51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0:H51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0:I51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0:K51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0:M51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N30:O47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conditionalFormatting sqref="P30:Q47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0" workbookViewId="0">
      <pane xSplit="1" topLeftCell="B1" activePane="topRight" state="frozen"/>
      <selection pane="topRight" activeCell="A36" sqref="A36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74</v>
      </c>
    </row>
    <row r="3" spans="1:17" x14ac:dyDescent="0.25">
      <c r="A3" t="s">
        <v>75</v>
      </c>
    </row>
    <row r="5" spans="1:17" x14ac:dyDescent="0.25">
      <c r="A5" t="s">
        <v>76</v>
      </c>
    </row>
    <row r="6" spans="1:17" x14ac:dyDescent="0.25">
      <c r="A6" t="s">
        <v>77</v>
      </c>
    </row>
    <row r="8" spans="1:17" x14ac:dyDescent="0.25">
      <c r="A8" t="s">
        <v>78</v>
      </c>
    </row>
    <row r="10" spans="1:17" x14ac:dyDescent="0.25">
      <c r="A10" t="s">
        <v>42</v>
      </c>
    </row>
    <row r="11" spans="1:17" x14ac:dyDescent="0.25">
      <c r="A11" t="s">
        <v>70</v>
      </c>
    </row>
    <row r="13" spans="1:17" x14ac:dyDescent="0.25">
      <c r="A13" t="s">
        <v>73</v>
      </c>
      <c r="C13" s="1" t="s">
        <v>82</v>
      </c>
    </row>
    <row r="14" spans="1:17" ht="15.75" thickBot="1" x14ac:dyDescent="0.3"/>
    <row r="15" spans="1:17" ht="42" customHeight="1" thickBot="1" x14ac:dyDescent="0.3">
      <c r="A15" s="91" t="s">
        <v>71</v>
      </c>
      <c r="B15" s="94" t="s">
        <v>83</v>
      </c>
      <c r="C15" s="99" t="s">
        <v>59</v>
      </c>
      <c r="D15" s="101"/>
      <c r="E15" s="102" t="s">
        <v>43</v>
      </c>
      <c r="F15" s="102"/>
      <c r="G15" s="102"/>
      <c r="H15" s="102"/>
      <c r="I15" s="102"/>
      <c r="J15" s="102"/>
      <c r="K15" s="102"/>
      <c r="L15" s="102"/>
      <c r="M15" s="102"/>
      <c r="N15" s="99" t="s">
        <v>58</v>
      </c>
      <c r="O15" s="100"/>
      <c r="P15" s="100"/>
      <c r="Q15" s="101"/>
    </row>
    <row r="16" spans="1:17" ht="36" customHeight="1" x14ac:dyDescent="0.25">
      <c r="A16" s="92"/>
      <c r="B16" s="95"/>
      <c r="C16" s="79" t="s">
        <v>15</v>
      </c>
      <c r="D16" s="85" t="s">
        <v>72</v>
      </c>
      <c r="E16" s="81" t="s">
        <v>20</v>
      </c>
      <c r="F16" s="82"/>
      <c r="G16" s="82" t="s">
        <v>21</v>
      </c>
      <c r="H16" s="106" t="s">
        <v>34</v>
      </c>
      <c r="I16" s="82" t="s">
        <v>35</v>
      </c>
      <c r="J16" s="82" t="s">
        <v>23</v>
      </c>
      <c r="K16" s="108"/>
      <c r="L16" s="83" t="s">
        <v>32</v>
      </c>
      <c r="M16" s="84"/>
      <c r="N16" s="103" t="s">
        <v>32</v>
      </c>
      <c r="O16" s="104"/>
      <c r="P16" s="97" t="s">
        <v>72</v>
      </c>
      <c r="Q16" s="98"/>
    </row>
    <row r="17" spans="1:17" ht="20.25" customHeight="1" thickBot="1" x14ac:dyDescent="0.3">
      <c r="A17" s="93"/>
      <c r="B17" s="96"/>
      <c r="C17" s="80"/>
      <c r="D17" s="86"/>
      <c r="E17" s="18" t="s">
        <v>65</v>
      </c>
      <c r="F17" s="19" t="s">
        <v>64</v>
      </c>
      <c r="G17" s="105"/>
      <c r="H17" s="107"/>
      <c r="I17" s="105"/>
      <c r="J17" s="19" t="s">
        <v>65</v>
      </c>
      <c r="K17" s="37" t="s">
        <v>64</v>
      </c>
      <c r="L17" s="18" t="s">
        <v>65</v>
      </c>
      <c r="M17" s="20" t="s">
        <v>64</v>
      </c>
      <c r="N17" s="18" t="s">
        <v>65</v>
      </c>
      <c r="O17" s="20" t="s">
        <v>64</v>
      </c>
      <c r="P17" s="18" t="s">
        <v>65</v>
      </c>
      <c r="Q17" s="20" t="s">
        <v>64</v>
      </c>
    </row>
    <row r="18" spans="1:17" ht="18.75" x14ac:dyDescent="0.25">
      <c r="A18" s="28" t="s">
        <v>19</v>
      </c>
      <c r="B18" s="29" t="s">
        <v>29</v>
      </c>
      <c r="C18" s="40">
        <f>'Packet Rates'!C30*'Packet Sizes'!C12</f>
        <v>128640</v>
      </c>
      <c r="D18" s="60">
        <f>1-(C18/$C$18)</f>
        <v>0</v>
      </c>
      <c r="E18" s="109">
        <f>'Packet Rates'!E30*'Packet Sizes'!D12</f>
        <v>128640</v>
      </c>
      <c r="F18" s="110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87">
        <f>'Packet Rates'!J30*'Packet Sizes'!H12</f>
        <v>771840</v>
      </c>
      <c r="K18" s="88"/>
      <c r="L18" s="22">
        <f>E18+G18+H18+I18+J18</f>
        <v>1159636</v>
      </c>
      <c r="M18" s="8">
        <f>E18+G18+H18+I18+J18</f>
        <v>1159636</v>
      </c>
      <c r="N18" s="22">
        <f>L18*7</f>
        <v>8117452</v>
      </c>
      <c r="O18" s="8">
        <f>M18*7</f>
        <v>8117452</v>
      </c>
      <c r="P18" s="53">
        <f>1-(N18/$N$18)</f>
        <v>0</v>
      </c>
      <c r="Q18" s="54">
        <f>1-(O18/$O$18)</f>
        <v>0</v>
      </c>
    </row>
    <row r="19" spans="1:17" ht="18.75" x14ac:dyDescent="0.25">
      <c r="A19" s="30" t="s">
        <v>18</v>
      </c>
      <c r="B19" s="31" t="s">
        <v>29</v>
      </c>
      <c r="C19" s="41">
        <f>'Packet Rates'!C31*'Packet Sizes'!C13</f>
        <v>128640</v>
      </c>
      <c r="D19" s="61">
        <f t="shared" ref="D19:D33" si="0">1-(C19/$C$18)</f>
        <v>0</v>
      </c>
      <c r="E19" s="111">
        <f>'Packet Rates'!E31*'Packet Sizes'!D13</f>
        <v>128640</v>
      </c>
      <c r="F19" s="112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78">
        <f>'Packet Rates'!J31*'Packet Sizes'!H13</f>
        <v>771840</v>
      </c>
      <c r="K19" s="89"/>
      <c r="L19" s="23">
        <f t="shared" ref="L19:L33" si="1">E19+G19+H19+I19+J19</f>
        <v>1159636</v>
      </c>
      <c r="M19" s="11">
        <f t="shared" ref="M19:M20" si="2">E19+G19+H19+I19+J19</f>
        <v>1159636</v>
      </c>
      <c r="N19" s="23">
        <f t="shared" ref="N19:N33" si="3">L19*7</f>
        <v>8117452</v>
      </c>
      <c r="O19" s="11">
        <f t="shared" ref="O19:O33" si="4">M19*7</f>
        <v>8117452</v>
      </c>
      <c r="P19" s="53">
        <f t="shared" ref="P19:P33" si="5">1-(N19/$N$18)</f>
        <v>0</v>
      </c>
      <c r="Q19" s="54">
        <f t="shared" ref="Q19:Q33" si="6">1-(O19/$O$18)</f>
        <v>0</v>
      </c>
    </row>
    <row r="20" spans="1:17" ht="18.75" x14ac:dyDescent="0.25">
      <c r="A20" s="30" t="s">
        <v>0</v>
      </c>
      <c r="B20" s="31" t="s">
        <v>29</v>
      </c>
      <c r="C20" s="41">
        <f>'Packet Rates'!C32*'Packet Sizes'!C14</f>
        <v>128640</v>
      </c>
      <c r="D20" s="61">
        <f t="shared" si="0"/>
        <v>0</v>
      </c>
      <c r="E20" s="111">
        <f>'Packet Rates'!E32*'Packet Sizes'!D14</f>
        <v>128640</v>
      </c>
      <c r="F20" s="112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78">
        <f>'Packet Rates'!J32*'Packet Sizes'!H14</f>
        <v>771840</v>
      </c>
      <c r="K20" s="89"/>
      <c r="L20" s="23">
        <f t="shared" si="1"/>
        <v>1159636</v>
      </c>
      <c r="M20" s="11">
        <f t="shared" si="2"/>
        <v>1159636</v>
      </c>
      <c r="N20" s="23">
        <f t="shared" si="3"/>
        <v>8117452</v>
      </c>
      <c r="O20" s="11">
        <f t="shared" si="4"/>
        <v>8117452</v>
      </c>
      <c r="P20" s="53">
        <f t="shared" si="5"/>
        <v>0</v>
      </c>
      <c r="Q20" s="54">
        <f t="shared" si="6"/>
        <v>0</v>
      </c>
    </row>
    <row r="21" spans="1:17" ht="18.75" x14ac:dyDescent="0.25">
      <c r="A21" s="30" t="s">
        <v>1</v>
      </c>
      <c r="B21" s="32" t="s">
        <v>29</v>
      </c>
      <c r="C21" s="41">
        <f>'Packet Rates'!C33*'Packet Sizes'!C15</f>
        <v>128640</v>
      </c>
      <c r="D21" s="61">
        <f t="shared" si="0"/>
        <v>0</v>
      </c>
      <c r="E21" s="77">
        <f>'Packet Rates'!E33*'Packet Sizes'!D15</f>
        <v>42880</v>
      </c>
      <c r="F21" s="78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1">
        <f>'Packet Rates'!K33*'Packet Sizes'!H15</f>
        <v>257280</v>
      </c>
      <c r="L21" s="23">
        <f t="shared" si="1"/>
        <v>462836</v>
      </c>
      <c r="M21" s="11">
        <f>E21+G21+H21+I21+K21</f>
        <v>462836</v>
      </c>
      <c r="N21" s="23">
        <f t="shared" si="3"/>
        <v>3239852</v>
      </c>
      <c r="O21" s="11">
        <f t="shared" si="4"/>
        <v>3239852</v>
      </c>
      <c r="P21" s="53">
        <f t="shared" si="5"/>
        <v>0.60087820660966029</v>
      </c>
      <c r="Q21" s="54">
        <f t="shared" si="6"/>
        <v>0.60087820660966029</v>
      </c>
    </row>
    <row r="22" spans="1:17" ht="18.75" x14ac:dyDescent="0.25">
      <c r="A22" s="30" t="s">
        <v>2</v>
      </c>
      <c r="B22" s="32" t="s">
        <v>29</v>
      </c>
      <c r="C22" s="41">
        <f>'Packet Rates'!C34*'Packet Sizes'!C16</f>
        <v>3968</v>
      </c>
      <c r="D22" s="61">
        <f t="shared" si="0"/>
        <v>0.96915422885572144</v>
      </c>
      <c r="E22" s="77">
        <f>'Packet Rates'!E34*'Packet Sizes'!D16</f>
        <v>8800</v>
      </c>
      <c r="F22" s="78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1">
        <f>'Packet Rates'!K34*'Packet Sizes'!H16</f>
        <v>11360</v>
      </c>
      <c r="L22" s="23">
        <f t="shared" si="1"/>
        <v>27403</v>
      </c>
      <c r="M22" s="11">
        <f>E22+G22+H22+I22+K22</f>
        <v>27403</v>
      </c>
      <c r="N22" s="23">
        <f t="shared" si="3"/>
        <v>191821</v>
      </c>
      <c r="O22" s="11">
        <f t="shared" si="4"/>
        <v>191821</v>
      </c>
      <c r="P22" s="53">
        <f t="shared" si="5"/>
        <v>0.97636930899006236</v>
      </c>
      <c r="Q22" s="54">
        <f t="shared" si="6"/>
        <v>0.97636930899006236</v>
      </c>
    </row>
    <row r="23" spans="1:17" ht="18.75" x14ac:dyDescent="0.25">
      <c r="A23" s="30" t="s">
        <v>3</v>
      </c>
      <c r="B23" s="32" t="s">
        <v>29</v>
      </c>
      <c r="C23" s="41">
        <f>'Packet Rates'!C35*'Packet Sizes'!C17</f>
        <v>3968</v>
      </c>
      <c r="D23" s="61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1">
        <f>'Packet Rates'!K35*'Packet Sizes'!H17</f>
        <v>34080</v>
      </c>
      <c r="L23" s="23">
        <f t="shared" si="1"/>
        <v>38403</v>
      </c>
      <c r="M23" s="11">
        <f>F23+G23+H23+I23+K23</f>
        <v>78723</v>
      </c>
      <c r="N23" s="23">
        <f t="shared" si="3"/>
        <v>268821</v>
      </c>
      <c r="O23" s="11">
        <f t="shared" si="4"/>
        <v>551061</v>
      </c>
      <c r="P23" s="53">
        <f t="shared" si="5"/>
        <v>0.96688357381109247</v>
      </c>
      <c r="Q23" s="54">
        <f t="shared" si="6"/>
        <v>0.93211404268235898</v>
      </c>
    </row>
    <row r="24" spans="1:17" ht="18.75" x14ac:dyDescent="0.25">
      <c r="A24" s="30" t="s">
        <v>4</v>
      </c>
      <c r="B24" s="31" t="s">
        <v>29</v>
      </c>
      <c r="C24" s="41">
        <f>'Packet Rates'!C36*'Packet Sizes'!C18</f>
        <v>3968</v>
      </c>
      <c r="D24" s="61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1">
        <f>'Packet Rates'!K36*'Packet Sizes'!H18</f>
        <v>34080</v>
      </c>
      <c r="L24" s="23">
        <f t="shared" si="1"/>
        <v>38403</v>
      </c>
      <c r="M24" s="11">
        <f t="shared" ref="M24:M33" si="7">F24+G24+H24+I24+K24</f>
        <v>78723</v>
      </c>
      <c r="N24" s="23">
        <f t="shared" si="3"/>
        <v>268821</v>
      </c>
      <c r="O24" s="11">
        <f t="shared" si="4"/>
        <v>551061</v>
      </c>
      <c r="P24" s="53">
        <f t="shared" si="5"/>
        <v>0.96688357381109247</v>
      </c>
      <c r="Q24" s="54">
        <f t="shared" si="6"/>
        <v>0.93211404268235898</v>
      </c>
    </row>
    <row r="25" spans="1:17" ht="18.75" x14ac:dyDescent="0.25">
      <c r="A25" s="30" t="s">
        <v>5</v>
      </c>
      <c r="B25" s="31" t="s">
        <v>29</v>
      </c>
      <c r="C25" s="41">
        <f>'Packet Rates'!C37*'Packet Sizes'!C19</f>
        <v>3968</v>
      </c>
      <c r="D25" s="61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1">
        <f>'Packet Rates'!K37*'Packet Sizes'!H19</f>
        <v>39840</v>
      </c>
      <c r="L25" s="23">
        <f t="shared" si="1"/>
        <v>40323</v>
      </c>
      <c r="M25" s="11">
        <f t="shared" si="7"/>
        <v>84483</v>
      </c>
      <c r="N25" s="23">
        <f t="shared" si="3"/>
        <v>282261</v>
      </c>
      <c r="O25" s="11">
        <f t="shared" si="4"/>
        <v>591381</v>
      </c>
      <c r="P25" s="53">
        <f t="shared" si="5"/>
        <v>0.96522788185258135</v>
      </c>
      <c r="Q25" s="54">
        <f t="shared" si="6"/>
        <v>0.92714696680682562</v>
      </c>
    </row>
    <row r="26" spans="1:17" ht="18.75" x14ac:dyDescent="0.25">
      <c r="A26" s="30" t="s">
        <v>6</v>
      </c>
      <c r="B26" s="31" t="s">
        <v>29</v>
      </c>
      <c r="C26" s="41">
        <f>'Packet Rates'!C38*'Packet Sizes'!C20</f>
        <v>3968</v>
      </c>
      <c r="D26" s="61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1">
        <f>'Packet Rates'!K38*'Packet Sizes'!H20</f>
        <v>39840</v>
      </c>
      <c r="L26" s="23">
        <f t="shared" si="1"/>
        <v>40323</v>
      </c>
      <c r="M26" s="11">
        <f t="shared" si="7"/>
        <v>84483</v>
      </c>
      <c r="N26" s="23">
        <f t="shared" si="3"/>
        <v>282261</v>
      </c>
      <c r="O26" s="11">
        <f t="shared" si="4"/>
        <v>591381</v>
      </c>
      <c r="P26" s="53">
        <f t="shared" si="5"/>
        <v>0.96522788185258135</v>
      </c>
      <c r="Q26" s="54">
        <f t="shared" si="6"/>
        <v>0.92714696680682562</v>
      </c>
    </row>
    <row r="27" spans="1:17" ht="18.75" x14ac:dyDescent="0.25">
      <c r="A27" s="30" t="s">
        <v>7</v>
      </c>
      <c r="B27" s="31" t="s">
        <v>29</v>
      </c>
      <c r="C27" s="41">
        <f>'Packet Rates'!C39*'Packet Sizes'!C21</f>
        <v>3968</v>
      </c>
      <c r="D27" s="61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1">
        <f>'Packet Rates'!K39*'Packet Sizes'!H21</f>
        <v>39840</v>
      </c>
      <c r="L27" s="23">
        <f t="shared" si="1"/>
        <v>41603</v>
      </c>
      <c r="M27" s="11">
        <f t="shared" si="7"/>
        <v>88323</v>
      </c>
      <c r="N27" s="23">
        <f t="shared" si="3"/>
        <v>291221</v>
      </c>
      <c r="O27" s="11">
        <f t="shared" si="4"/>
        <v>618261</v>
      </c>
      <c r="P27" s="53">
        <f t="shared" si="5"/>
        <v>0.9641240872135739</v>
      </c>
      <c r="Q27" s="54">
        <f t="shared" si="6"/>
        <v>0.92383558288980339</v>
      </c>
    </row>
    <row r="28" spans="1:17" ht="18.75" x14ac:dyDescent="0.25">
      <c r="A28" s="30" t="s">
        <v>8</v>
      </c>
      <c r="B28" s="31" t="s">
        <v>29</v>
      </c>
      <c r="C28" s="41">
        <f>'Packet Rates'!C40*'Packet Sizes'!C22</f>
        <v>3968</v>
      </c>
      <c r="D28" s="61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1">
        <f>'Packet Rates'!K40*'Packet Sizes'!H22</f>
        <v>39840</v>
      </c>
      <c r="L28" s="23">
        <f t="shared" si="1"/>
        <v>43461</v>
      </c>
      <c r="M28" s="11">
        <f t="shared" si="7"/>
        <v>91461</v>
      </c>
      <c r="N28" s="23">
        <f t="shared" si="3"/>
        <v>304227</v>
      </c>
      <c r="O28" s="11">
        <f t="shared" si="4"/>
        <v>640227</v>
      </c>
      <c r="P28" s="53">
        <f t="shared" si="5"/>
        <v>0.96252186030788967</v>
      </c>
      <c r="Q28" s="54">
        <f t="shared" si="6"/>
        <v>0.9211295613451117</v>
      </c>
    </row>
    <row r="29" spans="1:17" ht="18.75" x14ac:dyDescent="0.25">
      <c r="A29" s="30" t="s">
        <v>9</v>
      </c>
      <c r="B29" s="31" t="s">
        <v>29</v>
      </c>
      <c r="C29" s="41">
        <f>'Packet Rates'!C41*'Packet Sizes'!C23</f>
        <v>3968</v>
      </c>
      <c r="D29" s="61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1">
        <f>'Packet Rates'!K41*'Packet Sizes'!H23</f>
        <v>39840</v>
      </c>
      <c r="L29" s="23">
        <f t="shared" si="1"/>
        <v>43461</v>
      </c>
      <c r="M29" s="11">
        <f t="shared" si="7"/>
        <v>91461</v>
      </c>
      <c r="N29" s="23">
        <f t="shared" si="3"/>
        <v>304227</v>
      </c>
      <c r="O29" s="11">
        <f t="shared" si="4"/>
        <v>640227</v>
      </c>
      <c r="P29" s="53">
        <f t="shared" si="5"/>
        <v>0.96252186030788967</v>
      </c>
      <c r="Q29" s="54">
        <f t="shared" si="6"/>
        <v>0.9211295613451117</v>
      </c>
    </row>
    <row r="30" spans="1:17" ht="18.75" x14ac:dyDescent="0.25">
      <c r="A30" s="30" t="s">
        <v>10</v>
      </c>
      <c r="B30" s="31" t="s">
        <v>29</v>
      </c>
      <c r="C30" s="41">
        <f>'Packet Rates'!C42*'Packet Sizes'!C24</f>
        <v>3968</v>
      </c>
      <c r="D30" s="61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1">
        <f>'Packet Rates'!K42*'Packet Sizes'!H24</f>
        <v>39840</v>
      </c>
      <c r="L30" s="23">
        <f t="shared" si="1"/>
        <v>43461</v>
      </c>
      <c r="M30" s="11">
        <f t="shared" si="7"/>
        <v>91461</v>
      </c>
      <c r="N30" s="23">
        <f t="shared" si="3"/>
        <v>304227</v>
      </c>
      <c r="O30" s="11">
        <f t="shared" si="4"/>
        <v>640227</v>
      </c>
      <c r="P30" s="53">
        <f t="shared" si="5"/>
        <v>0.96252186030788967</v>
      </c>
      <c r="Q30" s="54">
        <f t="shared" si="6"/>
        <v>0.9211295613451117</v>
      </c>
    </row>
    <row r="31" spans="1:17" ht="18.75" x14ac:dyDescent="0.25">
      <c r="A31" s="30" t="s">
        <v>11</v>
      </c>
      <c r="B31" s="31" t="s">
        <v>29</v>
      </c>
      <c r="C31" s="41">
        <f>'Packet Rates'!C43*'Packet Sizes'!C25</f>
        <v>3968</v>
      </c>
      <c r="D31" s="61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1">
        <f>'Packet Rates'!K43*'Packet Sizes'!H25</f>
        <v>39840</v>
      </c>
      <c r="L31" s="23">
        <f t="shared" si="1"/>
        <v>43997</v>
      </c>
      <c r="M31" s="11">
        <f t="shared" si="7"/>
        <v>91997</v>
      </c>
      <c r="N31" s="23">
        <f t="shared" si="3"/>
        <v>307979</v>
      </c>
      <c r="O31" s="11">
        <f t="shared" si="4"/>
        <v>643979</v>
      </c>
      <c r="P31" s="53">
        <f t="shared" si="5"/>
        <v>0.96205964630280538</v>
      </c>
      <c r="Q31" s="54">
        <f t="shared" si="6"/>
        <v>0.92066734734002742</v>
      </c>
    </row>
    <row r="32" spans="1:17" ht="18.75" x14ac:dyDescent="0.25">
      <c r="A32" s="30" t="s">
        <v>12</v>
      </c>
      <c r="B32" s="31" t="s">
        <v>29</v>
      </c>
      <c r="C32" s="41">
        <f>'Packet Rates'!C44*'Packet Sizes'!C26</f>
        <v>3968</v>
      </c>
      <c r="D32" s="61">
        <f t="shared" si="0"/>
        <v>0.96915422885572144</v>
      </c>
      <c r="E32" s="9">
        <f>'Packet Rates'!E44*'Packet Sizes'!D26</f>
        <v>11360</v>
      </c>
      <c r="F32" s="10">
        <f>'Packet Rates'!F44*'Packet Sizes'!D26</f>
        <v>34080</v>
      </c>
      <c r="G32" s="10">
        <f>'Packet Rates'!G44*'Packet Sizes'!E26</f>
        <v>11040</v>
      </c>
      <c r="H32" s="10">
        <f>'Packet Rates'!H44*'Packet Sizes'!F26</f>
        <v>6901</v>
      </c>
      <c r="I32" s="10">
        <f>'Packet Rates'!I44*'Packet Sizes'!G26</f>
        <v>2324</v>
      </c>
      <c r="J32" s="10">
        <f>'Packet Rates'!J44*'Packet Sizes'!H26</f>
        <v>13280</v>
      </c>
      <c r="K32" s="21">
        <f>'Packet Rates'!K44*'Packet Sizes'!H26</f>
        <v>39840</v>
      </c>
      <c r="L32" s="23">
        <f t="shared" si="1"/>
        <v>44905</v>
      </c>
      <c r="M32" s="11">
        <f t="shared" si="7"/>
        <v>94185</v>
      </c>
      <c r="N32" s="23">
        <f t="shared" si="3"/>
        <v>314335</v>
      </c>
      <c r="O32" s="11">
        <f t="shared" si="4"/>
        <v>659295</v>
      </c>
      <c r="P32" s="53">
        <f t="shared" si="5"/>
        <v>0.96127664198075946</v>
      </c>
      <c r="Q32" s="54">
        <f t="shared" si="6"/>
        <v>0.91878054837897405</v>
      </c>
    </row>
    <row r="33" spans="1:17" ht="18.75" x14ac:dyDescent="0.25">
      <c r="A33" s="30" t="s">
        <v>89</v>
      </c>
      <c r="B33" s="34" t="s">
        <v>29</v>
      </c>
      <c r="C33" s="41">
        <f>'Packet Rates'!C45*'Packet Sizes'!C27</f>
        <v>3968</v>
      </c>
      <c r="D33" s="61">
        <f t="shared" si="0"/>
        <v>0.96915422885572144</v>
      </c>
      <c r="E33" s="9">
        <f>'Packet Rates'!E45*'Packet Sizes'!D27</f>
        <v>12000</v>
      </c>
      <c r="F33" s="10">
        <f>'Packet Rates'!F45*'Packet Sizes'!D27</f>
        <v>36000</v>
      </c>
      <c r="G33" s="10">
        <f>'Packet Rates'!G45*'Packet Sizes'!E27</f>
        <v>11040</v>
      </c>
      <c r="H33" s="10">
        <f>'Packet Rates'!H45*'Packet Sizes'!F27</f>
        <v>6901</v>
      </c>
      <c r="I33" s="10">
        <f>'Packet Rates'!I45*'Packet Sizes'!G27</f>
        <v>2324</v>
      </c>
      <c r="J33" s="10">
        <f>'Packet Rates'!J45*'Packet Sizes'!H27</f>
        <v>13280</v>
      </c>
      <c r="K33" s="21">
        <f>'Packet Rates'!K45*'Packet Sizes'!H27</f>
        <v>39840</v>
      </c>
      <c r="L33" s="23">
        <f t="shared" si="1"/>
        <v>45545</v>
      </c>
      <c r="M33" s="11">
        <f t="shared" si="7"/>
        <v>96105</v>
      </c>
      <c r="N33" s="23">
        <f t="shared" si="3"/>
        <v>318815</v>
      </c>
      <c r="O33" s="11">
        <f t="shared" si="4"/>
        <v>672735</v>
      </c>
      <c r="P33" s="53">
        <f t="shared" si="5"/>
        <v>0.96072474466125579</v>
      </c>
      <c r="Q33" s="54">
        <f t="shared" si="6"/>
        <v>0.91712485642046293</v>
      </c>
    </row>
    <row r="34" spans="1:17" ht="18.75" x14ac:dyDescent="0.25">
      <c r="A34" s="30" t="s">
        <v>91</v>
      </c>
      <c r="B34" s="34" t="s">
        <v>29</v>
      </c>
      <c r="C34" s="41">
        <f>'Packet Rates'!C46*'Packet Sizes'!C28</f>
        <v>3968</v>
      </c>
      <c r="D34" s="61">
        <f t="shared" ref="D34:D35" si="8">1-(C34/$C$18)</f>
        <v>0.96915422885572144</v>
      </c>
      <c r="E34" s="9">
        <f>'Packet Rates'!E46*'Packet Sizes'!D28</f>
        <v>12000</v>
      </c>
      <c r="F34" s="10">
        <f>'Packet Rates'!F46*'Packet Sizes'!D28</f>
        <v>36000</v>
      </c>
      <c r="G34" s="10">
        <f>'Packet Rates'!G46*'Packet Sizes'!E28</f>
        <v>11040</v>
      </c>
      <c r="H34" s="10">
        <f>'Packet Rates'!H46*'Packet Sizes'!F28</f>
        <v>6901</v>
      </c>
      <c r="I34" s="10">
        <f>'Packet Rates'!I46*'Packet Sizes'!G28</f>
        <v>2324</v>
      </c>
      <c r="J34" s="10">
        <f>'Packet Rates'!J46*'Packet Sizes'!H28</f>
        <v>10720</v>
      </c>
      <c r="K34" s="21">
        <f>'Packet Rates'!K46*'Packet Sizes'!H28</f>
        <v>32160</v>
      </c>
      <c r="L34" s="23">
        <f t="shared" ref="L34:L35" si="9">E34+G34+H34+I34+J34</f>
        <v>42985</v>
      </c>
      <c r="M34" s="11">
        <f t="shared" ref="M34:M35" si="10">F34+G34+H34+I34+K34</f>
        <v>88425</v>
      </c>
      <c r="N34" s="23">
        <f t="shared" ref="N34:N35" si="11">L34*7</f>
        <v>300895</v>
      </c>
      <c r="O34" s="11">
        <f t="shared" ref="O34:O35" si="12">M34*7</f>
        <v>618975</v>
      </c>
      <c r="P34" s="53">
        <f t="shared" ref="P34:P35" si="13">1-(N34/$N$18)</f>
        <v>0.96293233393927058</v>
      </c>
      <c r="Q34" s="54">
        <f t="shared" ref="Q34:Q35" si="14">1-(O34/$O$18)</f>
        <v>0.9237476242545074</v>
      </c>
    </row>
    <row r="35" spans="1:17" ht="18.75" x14ac:dyDescent="0.25">
      <c r="A35" s="30" t="s">
        <v>93</v>
      </c>
      <c r="B35" s="34" t="s">
        <v>29</v>
      </c>
      <c r="C35" s="41">
        <f>'Packet Rates'!C47*'Packet Sizes'!C29</f>
        <v>3968</v>
      </c>
      <c r="D35" s="61">
        <f t="shared" si="8"/>
        <v>0.96915422885572144</v>
      </c>
      <c r="E35" s="9">
        <f>'Packet Rates'!E47*'Packet Sizes'!D29</f>
        <v>12000</v>
      </c>
      <c r="F35" s="10">
        <f>'Packet Rates'!F47*'Packet Sizes'!D29</f>
        <v>36000</v>
      </c>
      <c r="G35" s="10">
        <f>'Packet Rates'!G47*'Packet Sizes'!E29</f>
        <v>11040</v>
      </c>
      <c r="H35" s="10">
        <f>'Packet Rates'!H47*'Packet Sizes'!F29</f>
        <v>6901</v>
      </c>
      <c r="I35" s="10">
        <f>'Packet Rates'!I47*'Packet Sizes'!G29</f>
        <v>2324</v>
      </c>
      <c r="J35" s="10">
        <f>'Packet Rates'!J47*'Packet Sizes'!H29</f>
        <v>10720</v>
      </c>
      <c r="K35" s="21">
        <f>'Packet Rates'!K47*'Packet Sizes'!H29</f>
        <v>32160</v>
      </c>
      <c r="L35" s="23">
        <f t="shared" si="9"/>
        <v>42985</v>
      </c>
      <c r="M35" s="11">
        <f t="shared" si="10"/>
        <v>88425</v>
      </c>
      <c r="N35" s="23">
        <f t="shared" si="11"/>
        <v>300895</v>
      </c>
      <c r="O35" s="11">
        <f t="shared" si="12"/>
        <v>618975</v>
      </c>
      <c r="P35" s="53">
        <f t="shared" si="13"/>
        <v>0.96293233393927058</v>
      </c>
      <c r="Q35" s="54">
        <f t="shared" si="14"/>
        <v>0.9237476242545074</v>
      </c>
    </row>
    <row r="36" spans="1:17" ht="18.75" x14ac:dyDescent="0.25">
      <c r="A36" s="33"/>
      <c r="B36" s="34"/>
      <c r="C36" s="41"/>
      <c r="D36" s="61"/>
      <c r="E36" s="12"/>
      <c r="F36" s="13"/>
      <c r="G36" s="13"/>
      <c r="H36" s="13"/>
      <c r="I36" s="13"/>
      <c r="J36" s="13"/>
      <c r="K36" s="38"/>
      <c r="L36" s="24"/>
      <c r="M36" s="14"/>
      <c r="N36" s="24"/>
      <c r="O36" s="25"/>
      <c r="P36" s="53"/>
      <c r="Q36" s="54"/>
    </row>
    <row r="37" spans="1:17" ht="18.75" x14ac:dyDescent="0.25">
      <c r="A37" s="33"/>
      <c r="B37" s="34"/>
      <c r="C37" s="41"/>
      <c r="D37" s="61"/>
      <c r="E37" s="12"/>
      <c r="F37" s="13"/>
      <c r="G37" s="13"/>
      <c r="H37" s="13"/>
      <c r="I37" s="13"/>
      <c r="J37" s="13"/>
      <c r="K37" s="38"/>
      <c r="L37" s="24"/>
      <c r="M37" s="14"/>
      <c r="N37" s="24"/>
      <c r="O37" s="25"/>
      <c r="P37" s="53"/>
      <c r="Q37" s="54"/>
    </row>
    <row r="38" spans="1:17" ht="18.75" x14ac:dyDescent="0.25">
      <c r="A38" s="33"/>
      <c r="B38" s="34"/>
      <c r="C38" s="41"/>
      <c r="D38" s="61"/>
      <c r="E38" s="12"/>
      <c r="F38" s="13"/>
      <c r="G38" s="13"/>
      <c r="H38" s="13"/>
      <c r="I38" s="13"/>
      <c r="J38" s="13"/>
      <c r="K38" s="38"/>
      <c r="L38" s="24"/>
      <c r="M38" s="14"/>
      <c r="N38" s="24"/>
      <c r="O38" s="25"/>
      <c r="P38" s="53"/>
      <c r="Q38" s="54"/>
    </row>
    <row r="39" spans="1:17" ht="18.75" x14ac:dyDescent="0.25">
      <c r="A39" s="35"/>
      <c r="B39" s="36"/>
      <c r="C39" s="41"/>
      <c r="D39" s="61"/>
      <c r="E39" s="15"/>
      <c r="F39" s="16"/>
      <c r="G39" s="16"/>
      <c r="H39" s="16"/>
      <c r="I39" s="16"/>
      <c r="J39" s="16"/>
      <c r="K39" s="39"/>
      <c r="L39" s="26"/>
      <c r="M39" s="17"/>
      <c r="N39" s="26"/>
      <c r="O39" s="27"/>
      <c r="P39" s="53"/>
      <c r="Q39" s="54"/>
    </row>
  </sheetData>
  <mergeCells count="23"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5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5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2024-11-17T23:30:19Z</dcterms:modified>
</cp:coreProperties>
</file>