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_PR00F__\___developing___\projects\PRooFPS-dd\doc\"/>
    </mc:Choice>
  </mc:AlternateContent>
  <xr:revisionPtr revIDLastSave="0" documentId="13_ncr:1_{51CDB781-7595-4B11-9B04-E36F64D2B67F}" xr6:coauthVersionLast="47" xr6:coauthVersionMax="47" xr10:uidLastSave="{00000000-0000-0000-0000-000000000000}"/>
  <bookViews>
    <workbookView xWindow="-120" yWindow="-120" windowWidth="29040" windowHeight="15840" activeTab="2" xr2:uid="{3B884228-A0CD-4E16-8D2B-359C9F8D4720}"/>
  </bookViews>
  <sheets>
    <sheet name="Packet Sizes" sheetId="1" r:id="rId1"/>
    <sheet name="Packet Rates" sheetId="2" r:id="rId2"/>
    <sheet name="Packet Data Ra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" i="3" l="1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D31" i="1"/>
  <c r="H31" i="1"/>
  <c r="G31" i="1"/>
  <c r="F31" i="1"/>
  <c r="E31" i="1"/>
  <c r="C31" i="1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H30" i="1"/>
  <c r="G30" i="1"/>
  <c r="F30" i="1"/>
  <c r="E30" i="1"/>
  <c r="D30" i="1"/>
  <c r="C30" i="1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H29" i="1"/>
  <c r="G29" i="1"/>
  <c r="F29" i="1"/>
  <c r="E29" i="1"/>
  <c r="D29" i="1"/>
  <c r="C29" i="1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C34" i="3"/>
  <c r="D34" i="3"/>
  <c r="E34" i="3"/>
  <c r="F34" i="3"/>
  <c r="M34" i="3" s="1"/>
  <c r="O34" i="3" s="1"/>
  <c r="Q34" i="3" s="1"/>
  <c r="G34" i="3"/>
  <c r="H34" i="3"/>
  <c r="I34" i="3"/>
  <c r="J34" i="3"/>
  <c r="K34" i="3"/>
  <c r="L34" i="3"/>
  <c r="N34" i="3" s="1"/>
  <c r="P34" i="3" s="1"/>
  <c r="H28" i="1"/>
  <c r="G28" i="1"/>
  <c r="F28" i="1"/>
  <c r="E28" i="1"/>
  <c r="D28" i="1"/>
  <c r="C28" i="1"/>
  <c r="Q46" i="2"/>
  <c r="P46" i="2"/>
  <c r="O46" i="2"/>
  <c r="N46" i="2"/>
  <c r="M46" i="2"/>
  <c r="L46" i="2"/>
  <c r="I46" i="2"/>
  <c r="H46" i="2"/>
  <c r="I45" i="2"/>
  <c r="I33" i="3" s="1"/>
  <c r="H45" i="2"/>
  <c r="H33" i="3" s="1"/>
  <c r="H27" i="1"/>
  <c r="G27" i="1"/>
  <c r="F27" i="1"/>
  <c r="E27" i="1"/>
  <c r="C27" i="1"/>
  <c r="D27" i="1"/>
  <c r="I44" i="2"/>
  <c r="I32" i="3" s="1"/>
  <c r="H44" i="2"/>
  <c r="H32" i="3" s="1"/>
  <c r="H26" i="1"/>
  <c r="G26" i="1"/>
  <c r="E26" i="1"/>
  <c r="D26" i="1"/>
  <c r="C26" i="1"/>
  <c r="F26" i="1"/>
  <c r="I41" i="2"/>
  <c r="I29" i="3" s="1"/>
  <c r="I42" i="2"/>
  <c r="I30" i="3" s="1"/>
  <c r="I43" i="2"/>
  <c r="I31" i="3" s="1"/>
  <c r="I40" i="2"/>
  <c r="I28" i="3" s="1"/>
  <c r="I35" i="2"/>
  <c r="I23" i="3" s="1"/>
  <c r="I36" i="2"/>
  <c r="I24" i="3" s="1"/>
  <c r="I37" i="2"/>
  <c r="I25" i="3" s="1"/>
  <c r="I38" i="2"/>
  <c r="I26" i="3" s="1"/>
  <c r="I39" i="2"/>
  <c r="I27" i="3" s="1"/>
  <c r="I34" i="2"/>
  <c r="I22" i="3" s="1"/>
  <c r="I31" i="2"/>
  <c r="I19" i="3" s="1"/>
  <c r="I32" i="2"/>
  <c r="I20" i="3" s="1"/>
  <c r="I33" i="2"/>
  <c r="I21" i="3" s="1"/>
  <c r="I30" i="2"/>
  <c r="I18" i="3" s="1"/>
  <c r="H34" i="2"/>
  <c r="H22" i="3" s="1"/>
  <c r="H33" i="2"/>
  <c r="H21" i="3" s="1"/>
  <c r="H31" i="2"/>
  <c r="H19" i="3" s="1"/>
  <c r="H32" i="2"/>
  <c r="H20" i="3" s="1"/>
  <c r="H30" i="2"/>
  <c r="H18" i="3" s="1"/>
  <c r="H36" i="2"/>
  <c r="H24" i="3" s="1"/>
  <c r="H37" i="2"/>
  <c r="H25" i="3" s="1"/>
  <c r="H38" i="2"/>
  <c r="H26" i="3" s="1"/>
  <c r="H39" i="2"/>
  <c r="H27" i="3" s="1"/>
  <c r="H40" i="2"/>
  <c r="H28" i="3" s="1"/>
  <c r="H41" i="2"/>
  <c r="H29" i="3" s="1"/>
  <c r="H42" i="2"/>
  <c r="H30" i="3" s="1"/>
  <c r="H43" i="2"/>
  <c r="H31" i="3" s="1"/>
  <c r="H35" i="2"/>
  <c r="H23" i="3" s="1"/>
  <c r="C10" i="2"/>
  <c r="C11" i="2" s="1"/>
  <c r="J31" i="2" s="1"/>
  <c r="J19" i="3" s="1"/>
  <c r="E45" i="2" l="1"/>
  <c r="E46" i="2"/>
  <c r="F45" i="2"/>
  <c r="J45" i="2"/>
  <c r="J33" i="3" s="1"/>
  <c r="F46" i="2"/>
  <c r="J46" i="2"/>
  <c r="G45" i="2"/>
  <c r="G33" i="3" s="1"/>
  <c r="K45" i="2"/>
  <c r="K33" i="3" s="1"/>
  <c r="C46" i="2"/>
  <c r="G46" i="2"/>
  <c r="K46" i="2"/>
  <c r="G44" i="2"/>
  <c r="G32" i="3" s="1"/>
  <c r="C44" i="2"/>
  <c r="E44" i="2"/>
  <c r="K44" i="2"/>
  <c r="K32" i="3" s="1"/>
  <c r="F44" i="2"/>
  <c r="J44" i="2"/>
  <c r="J32" i="3" s="1"/>
  <c r="C45" i="2"/>
  <c r="K35" i="2"/>
  <c r="K23" i="3" s="1"/>
  <c r="E39" i="2"/>
  <c r="E27" i="3" s="1"/>
  <c r="J42" i="2"/>
  <c r="J30" i="3" s="1"/>
  <c r="J38" i="2"/>
  <c r="J26" i="3" s="1"/>
  <c r="J40" i="2"/>
  <c r="J28" i="3" s="1"/>
  <c r="J34" i="2"/>
  <c r="J22" i="3" s="1"/>
  <c r="J36" i="2"/>
  <c r="J24" i="3" s="1"/>
  <c r="J33" i="2"/>
  <c r="J21" i="3" s="1"/>
  <c r="J41" i="2"/>
  <c r="J29" i="3" s="1"/>
  <c r="J37" i="2"/>
  <c r="J25" i="3" s="1"/>
  <c r="J43" i="2"/>
  <c r="J31" i="3" s="1"/>
  <c r="J39" i="2"/>
  <c r="J27" i="3" s="1"/>
  <c r="J35" i="2"/>
  <c r="J23" i="3" s="1"/>
  <c r="E43" i="2"/>
  <c r="E31" i="3" s="1"/>
  <c r="E42" i="2"/>
  <c r="E30" i="3" s="1"/>
  <c r="E38" i="2"/>
  <c r="E26" i="3" s="1"/>
  <c r="E41" i="2"/>
  <c r="E29" i="3" s="1"/>
  <c r="E37" i="2"/>
  <c r="E25" i="3" s="1"/>
  <c r="E35" i="2"/>
  <c r="E23" i="3" s="1"/>
  <c r="E40" i="2"/>
  <c r="E28" i="3" s="1"/>
  <c r="E36" i="2"/>
  <c r="E24" i="3" s="1"/>
  <c r="F43" i="2"/>
  <c r="F31" i="3" s="1"/>
  <c r="F39" i="2"/>
  <c r="F27" i="3" s="1"/>
  <c r="F42" i="2"/>
  <c r="F30" i="3" s="1"/>
  <c r="F38" i="2"/>
  <c r="F26" i="3" s="1"/>
  <c r="F41" i="2"/>
  <c r="F29" i="3" s="1"/>
  <c r="F37" i="2"/>
  <c r="F25" i="3" s="1"/>
  <c r="F35" i="2"/>
  <c r="F23" i="3" s="1"/>
  <c r="F40" i="2"/>
  <c r="F28" i="3" s="1"/>
  <c r="F36" i="2"/>
  <c r="F24" i="3" s="1"/>
  <c r="G32" i="2"/>
  <c r="G20" i="3" s="1"/>
  <c r="G36" i="2"/>
  <c r="G24" i="3" s="1"/>
  <c r="K33" i="2"/>
  <c r="K21" i="3" s="1"/>
  <c r="K39" i="2"/>
  <c r="K27" i="3" s="1"/>
  <c r="E33" i="2"/>
  <c r="E21" i="3" s="1"/>
  <c r="G31" i="2"/>
  <c r="G19" i="3" s="1"/>
  <c r="G43" i="2"/>
  <c r="G31" i="3" s="1"/>
  <c r="G39" i="2"/>
  <c r="G27" i="3" s="1"/>
  <c r="J30" i="2"/>
  <c r="J18" i="3" s="1"/>
  <c r="K42" i="2"/>
  <c r="K30" i="3" s="1"/>
  <c r="K38" i="2"/>
  <c r="K26" i="3" s="1"/>
  <c r="G40" i="2"/>
  <c r="G28" i="3" s="1"/>
  <c r="E34" i="2"/>
  <c r="E22" i="3" s="1"/>
  <c r="G38" i="2"/>
  <c r="G26" i="3" s="1"/>
  <c r="J32" i="2"/>
  <c r="J20" i="3" s="1"/>
  <c r="K34" i="2"/>
  <c r="K22" i="3" s="1"/>
  <c r="K41" i="2"/>
  <c r="K29" i="3" s="1"/>
  <c r="K37" i="2"/>
  <c r="K25" i="3" s="1"/>
  <c r="G35" i="2"/>
  <c r="G23" i="3" s="1"/>
  <c r="K43" i="2"/>
  <c r="K31" i="3" s="1"/>
  <c r="G33" i="2"/>
  <c r="G21" i="3" s="1"/>
  <c r="G42" i="2"/>
  <c r="G30" i="3" s="1"/>
  <c r="G30" i="2"/>
  <c r="G18" i="3" s="1"/>
  <c r="G34" i="2"/>
  <c r="G22" i="3" s="1"/>
  <c r="G41" i="2"/>
  <c r="G29" i="3" s="1"/>
  <c r="G37" i="2"/>
  <c r="G25" i="3" s="1"/>
  <c r="K40" i="2"/>
  <c r="K28" i="3" s="1"/>
  <c r="K36" i="2"/>
  <c r="K24" i="3" s="1"/>
  <c r="E30" i="2"/>
  <c r="E31" i="2"/>
  <c r="E32" i="2"/>
  <c r="C39" i="2"/>
  <c r="C43" i="2"/>
  <c r="C38" i="2"/>
  <c r="C40" i="2"/>
  <c r="C34" i="2"/>
  <c r="C42" i="2"/>
  <c r="C36" i="2"/>
  <c r="C41" i="2"/>
  <c r="C37" i="2"/>
  <c r="C35" i="2"/>
  <c r="C32" i="2"/>
  <c r="C30" i="2"/>
  <c r="C33" i="2"/>
  <c r="C31" i="2"/>
  <c r="M45" i="2" l="1"/>
  <c r="O45" i="2" s="1"/>
  <c r="F33" i="3"/>
  <c r="M33" i="3" s="1"/>
  <c r="O33" i="3" s="1"/>
  <c r="D45" i="2"/>
  <c r="C33" i="3"/>
  <c r="D46" i="2"/>
  <c r="E33" i="3"/>
  <c r="L33" i="3" s="1"/>
  <c r="N33" i="3" s="1"/>
  <c r="L45" i="2"/>
  <c r="N45" i="2" s="1"/>
  <c r="E32" i="3"/>
  <c r="L32" i="3" s="1"/>
  <c r="N32" i="3" s="1"/>
  <c r="L44" i="2"/>
  <c r="N44" i="2" s="1"/>
  <c r="D44" i="2"/>
  <c r="C32" i="3"/>
  <c r="C30" i="3"/>
  <c r="D42" i="2"/>
  <c r="C21" i="3"/>
  <c r="D33" i="2"/>
  <c r="C25" i="3"/>
  <c r="D37" i="2"/>
  <c r="C22" i="3"/>
  <c r="D34" i="2"/>
  <c r="C27" i="3"/>
  <c r="D39" i="2"/>
  <c r="F32" i="3"/>
  <c r="M32" i="3" s="1"/>
  <c r="O32" i="3" s="1"/>
  <c r="M44" i="2"/>
  <c r="O44" i="2" s="1"/>
  <c r="C20" i="3"/>
  <c r="D20" i="3" s="1"/>
  <c r="D32" i="2"/>
  <c r="C24" i="3"/>
  <c r="D36" i="2"/>
  <c r="C26" i="3"/>
  <c r="D38" i="2"/>
  <c r="C19" i="3"/>
  <c r="D31" i="2"/>
  <c r="C23" i="3"/>
  <c r="D35" i="2"/>
  <c r="C31" i="3"/>
  <c r="D43" i="2"/>
  <c r="C18" i="3"/>
  <c r="D30" i="2"/>
  <c r="C29" i="3"/>
  <c r="D41" i="2"/>
  <c r="C28" i="3"/>
  <c r="D40" i="2"/>
  <c r="D28" i="3"/>
  <c r="D23" i="3"/>
  <c r="D30" i="3"/>
  <c r="M29" i="3"/>
  <c r="O29" i="3" s="1"/>
  <c r="L25" i="3"/>
  <c r="N25" i="3" s="1"/>
  <c r="L31" i="3"/>
  <c r="N31" i="3" s="1"/>
  <c r="L24" i="3"/>
  <c r="N24" i="3" s="1"/>
  <c r="L29" i="3"/>
  <c r="N29" i="3" s="1"/>
  <c r="M24" i="3"/>
  <c r="O24" i="3" s="1"/>
  <c r="M31" i="3"/>
  <c r="O31" i="3" s="1"/>
  <c r="L27" i="3"/>
  <c r="N27" i="3" s="1"/>
  <c r="E20" i="3"/>
  <c r="M32" i="2"/>
  <c r="O32" i="2" s="1"/>
  <c r="M28" i="3"/>
  <c r="O28" i="3" s="1"/>
  <c r="M26" i="3"/>
  <c r="O26" i="3" s="1"/>
  <c r="M31" i="2"/>
  <c r="O31" i="2" s="1"/>
  <c r="E19" i="3"/>
  <c r="M23" i="3"/>
  <c r="O23" i="3" s="1"/>
  <c r="M30" i="3"/>
  <c r="O30" i="3" s="1"/>
  <c r="L28" i="3"/>
  <c r="N28" i="3" s="1"/>
  <c r="L26" i="3"/>
  <c r="N26" i="3" s="1"/>
  <c r="E18" i="3"/>
  <c r="M30" i="2"/>
  <c r="O30" i="2" s="1"/>
  <c r="Q30" i="2" s="1"/>
  <c r="M22" i="3"/>
  <c r="O22" i="3" s="1"/>
  <c r="L22" i="3"/>
  <c r="N22" i="3" s="1"/>
  <c r="L21" i="3"/>
  <c r="N21" i="3" s="1"/>
  <c r="M21" i="3"/>
  <c r="O21" i="3" s="1"/>
  <c r="M25" i="3"/>
  <c r="O25" i="3" s="1"/>
  <c r="M27" i="3"/>
  <c r="O27" i="3" s="1"/>
  <c r="L23" i="3"/>
  <c r="N23" i="3" s="1"/>
  <c r="L30" i="3"/>
  <c r="N30" i="3" s="1"/>
  <c r="L36" i="2"/>
  <c r="N36" i="2" s="1"/>
  <c r="L41" i="2"/>
  <c r="N41" i="2" s="1"/>
  <c r="M40" i="2"/>
  <c r="O40" i="2" s="1"/>
  <c r="M39" i="2"/>
  <c r="O39" i="2" s="1"/>
  <c r="L31" i="2"/>
  <c r="N31" i="2" s="1"/>
  <c r="M38" i="2"/>
  <c r="O38" i="2" s="1"/>
  <c r="L30" i="2"/>
  <c r="N30" i="2" s="1"/>
  <c r="M35" i="2"/>
  <c r="O35" i="2" s="1"/>
  <c r="M42" i="2"/>
  <c r="O42" i="2" s="1"/>
  <c r="L40" i="2"/>
  <c r="N40" i="2" s="1"/>
  <c r="L38" i="2"/>
  <c r="N38" i="2" s="1"/>
  <c r="P38" i="2" s="1"/>
  <c r="M34" i="2"/>
  <c r="O34" i="2" s="1"/>
  <c r="L34" i="2"/>
  <c r="N34" i="2" s="1"/>
  <c r="L33" i="2"/>
  <c r="N33" i="2" s="1"/>
  <c r="M33" i="2"/>
  <c r="O33" i="2" s="1"/>
  <c r="M37" i="2"/>
  <c r="O37" i="2" s="1"/>
  <c r="L35" i="2"/>
  <c r="N35" i="2" s="1"/>
  <c r="L42" i="2"/>
  <c r="N42" i="2" s="1"/>
  <c r="L32" i="2"/>
  <c r="N32" i="2" s="1"/>
  <c r="P32" i="2" s="1"/>
  <c r="M36" i="2"/>
  <c r="O36" i="2" s="1"/>
  <c r="M41" i="2"/>
  <c r="O41" i="2" s="1"/>
  <c r="M43" i="2"/>
  <c r="O43" i="2" s="1"/>
  <c r="L37" i="2"/>
  <c r="N37" i="2" s="1"/>
  <c r="P37" i="2" s="1"/>
  <c r="L43" i="2"/>
  <c r="N43" i="2" s="1"/>
  <c r="P43" i="2" s="1"/>
  <c r="L39" i="2"/>
  <c r="N39" i="2" s="1"/>
  <c r="D31" i="3" l="1"/>
  <c r="D26" i="3"/>
  <c r="D32" i="3"/>
  <c r="P45" i="2"/>
  <c r="Q45" i="2"/>
  <c r="D29" i="3"/>
  <c r="D19" i="3"/>
  <c r="D24" i="3"/>
  <c r="D22" i="3"/>
  <c r="D21" i="3"/>
  <c r="D18" i="3"/>
  <c r="D33" i="3"/>
  <c r="D27" i="3"/>
  <c r="D25" i="3"/>
  <c r="Q32" i="2"/>
  <c r="M18" i="3"/>
  <c r="O18" i="3" s="1"/>
  <c r="Q33" i="3" s="1"/>
  <c r="L18" i="3"/>
  <c r="N18" i="3" s="1"/>
  <c r="M20" i="3"/>
  <c r="O20" i="3" s="1"/>
  <c r="L20" i="3"/>
  <c r="N20" i="3" s="1"/>
  <c r="P42" i="2"/>
  <c r="P33" i="2"/>
  <c r="P40" i="2"/>
  <c r="P41" i="2"/>
  <c r="L19" i="3"/>
  <c r="N19" i="3" s="1"/>
  <c r="P19" i="3" s="1"/>
  <c r="M19" i="3"/>
  <c r="O19" i="3" s="1"/>
  <c r="P39" i="2"/>
  <c r="P35" i="2"/>
  <c r="P34" i="2"/>
  <c r="Q31" i="2"/>
  <c r="Q41" i="2"/>
  <c r="Q44" i="2"/>
  <c r="Q39" i="2"/>
  <c r="Q36" i="2"/>
  <c r="Q42" i="2"/>
  <c r="Q38" i="2"/>
  <c r="Q40" i="2"/>
  <c r="Q37" i="2"/>
  <c r="Q34" i="2"/>
  <c r="Q35" i="2"/>
  <c r="Q43" i="2"/>
  <c r="Q33" i="2"/>
  <c r="P44" i="2"/>
  <c r="P30" i="2"/>
  <c r="P31" i="2"/>
  <c r="P36" i="2"/>
  <c r="Q24" i="3" l="1"/>
  <c r="Q28" i="3"/>
  <c r="P32" i="3"/>
  <c r="P33" i="3"/>
  <c r="Q31" i="3"/>
  <c r="Q25" i="3"/>
  <c r="Q22" i="3"/>
  <c r="Q32" i="3"/>
  <c r="P18" i="3"/>
  <c r="P31" i="3"/>
  <c r="P24" i="3"/>
  <c r="P25" i="3"/>
  <c r="P29" i="3"/>
  <c r="P27" i="3"/>
  <c r="P26" i="3"/>
  <c r="P20" i="3"/>
  <c r="Q18" i="3"/>
  <c r="Q29" i="3"/>
  <c r="Q30" i="3"/>
  <c r="Q26" i="3"/>
  <c r="P22" i="3"/>
  <c r="Q20" i="3"/>
  <c r="P21" i="3"/>
  <c r="Q21" i="3"/>
  <c r="P28" i="3"/>
  <c r="Q19" i="3"/>
  <c r="Q27" i="3"/>
  <c r="Q23" i="3"/>
  <c r="P23" i="3"/>
  <c r="P30" i="3"/>
</calcChain>
</file>

<file path=xl/sharedStrings.xml><?xml version="1.0" encoding="utf-8"?>
<sst xmlns="http://schemas.openxmlformats.org/spreadsheetml/2006/main" count="226" uniqueCount="98">
  <si>
    <t>v0.1.2</t>
  </si>
  <si>
    <t>v0.1.3</t>
  </si>
  <si>
    <t>v0.1.4</t>
  </si>
  <si>
    <t>v0.1.5</t>
  </si>
  <si>
    <t>v0.1.6.1</t>
  </si>
  <si>
    <t>v0.2.0</t>
  </si>
  <si>
    <t>v0.2.1</t>
  </si>
  <si>
    <t>v0.2.2</t>
  </si>
  <si>
    <t>v0.2.3</t>
  </si>
  <si>
    <t>v0.2.4</t>
  </si>
  <si>
    <t>v0.2.5</t>
  </si>
  <si>
    <t>v0.2.6</t>
  </si>
  <si>
    <t>v0.2.7</t>
  </si>
  <si>
    <t>Packet / Message Sizes (Byte)</t>
  </si>
  <si>
    <t>In below table, the PACKET SIZES are listed under message sizes even though: message size &lt; packet size.</t>
  </si>
  <si>
    <t>UserCmd FromClient</t>
  </si>
  <si>
    <t>PgePacket size was fix 268 Bytes.</t>
  </si>
  <si>
    <t>Variable packet size introduced.</t>
  </si>
  <si>
    <t>v0.1.1</t>
  </si>
  <si>
    <t>v0.1.0</t>
  </si>
  <si>
    <t>UserUpdate FromServer</t>
  </si>
  <si>
    <t>MapItemUpdate FromServer</t>
  </si>
  <si>
    <t>WpnUpdate FromServer</t>
  </si>
  <si>
    <t>BulletUpdate FromServer</t>
  </si>
  <si>
    <t>CurrentWpnUpdate FromServer</t>
  </si>
  <si>
    <t>1 packet i.e. PgePacket might contain 1 or more message. But until now it is always only exactly 1 message.</t>
  </si>
  <si>
    <t>Only the frequently sent / received messages are listed, no connect / disconnect / config messages present in table.</t>
  </si>
  <si>
    <t>Packet Rates</t>
  </si>
  <si>
    <t>Server Rx</t>
  </si>
  <si>
    <t>-</t>
  </si>
  <si>
    <t>There are 7 connected clients to the server, so there is total 8 players: 1 server and 7 clients.</t>
  </si>
  <si>
    <t>Server Tx</t>
  </si>
  <si>
    <t>SUM</t>
  </si>
  <si>
    <t>No Explicit Rate Limit (framerate 60 FPS is implicit packet rate limit).</t>
  </si>
  <si>
    <t>WpnUpdate FromServer*</t>
  </si>
  <si>
    <t>CurrentWpnUpdate FromServer**</t>
  </si>
  <si>
    <t>* MsgWpnUpdateFromServer: sent from 2 functions: serverUpdateWeapons() and serverPickupAndRespawnItems().</t>
  </si>
  <si>
    <t>** MsgCurrentWpnUpdateFromServer : sent from 2 functions: handleUserCmdMoveFromClient() and serverUpdateWeapons() (latter from v0.2.3).</t>
  </si>
  <si>
    <t>Some constants for the calculations in this situation:</t>
  </si>
  <si>
    <t>We are estimating an intense situation when 8 players are playing the game, and everyone is moving, shooting, and picking up a weapon item at the same time.</t>
  </si>
  <si>
    <t>Packet Rate = number of packets / second.</t>
  </si>
  <si>
    <t>In Server Rx column, we see the received packet rate from ALL players (1 out of 8 MsgUserCmdFromClient packets are injected by server to self (since those are from the server player itself).</t>
  </si>
  <si>
    <t>The Server Tx columns grouped by message type show packets sent to a single client only. Then SUM column for 1 client, and then SUM column for ALL clients.</t>
  </si>
  <si>
    <t>Server Tx (to 1 single client)</t>
  </si>
  <si>
    <t>// assuming all players have 6 travelling bullets in-air at the moment (~worst-case)</t>
  </si>
  <si>
    <t>// e.g. 9 pistols + 9 mchguns + 7 medkits</t>
  </si>
  <si>
    <t>nClientsCount =</t>
  </si>
  <si>
    <t>nPlayerCount =</t>
  </si>
  <si>
    <t>nBulletsCount =</t>
  </si>
  <si>
    <t>nMapItemsCount =</t>
  </si>
  <si>
    <t>nMaxFPS =</t>
  </si>
  <si>
    <t>nPhysicsRateMin =</t>
  </si>
  <si>
    <t>// nClientsCount clients + 1 server player</t>
  </si>
  <si>
    <t>// early versions could send out packets every frame</t>
  </si>
  <si>
    <t>// later tickrate got introduced to decouple timing of some stuff from framerate</t>
  </si>
  <si>
    <t>// later client update rate got introduce to decouple sending UserUpdateFromServer to clients from tickrate</t>
  </si>
  <si>
    <t>// and later physics rate got introduced to have possibility of multiple physics ticks in a single tick, however it does NOT have any effect on network, thus it is shown as 0</t>
  </si>
  <si>
    <t>// In v0.1.3 tickrate was default 20 Hz, only in later versions it was defaulted back to 60 Hz</t>
  </si>
  <si>
    <t>Server Tx (to ALL clients)</t>
  </si>
  <si>
    <t>Server Rx (from ALL)</t>
  </si>
  <si>
    <t>Weapon states also replicated.</t>
  </si>
  <si>
    <t>Server-side Tickrate Introduced for network/physics/client updates (here using 20 Hz).</t>
  </si>
  <si>
    <t>Client-side Rate Limit decoupled from Tickrate; Server-side Continuous Operations; Bullet Travel is not Sent by Server.</t>
  </si>
  <si>
    <t>Separate the Tickrate-controlled client updates as cl_updaterate, tickrate defaults to 60 Hz, bullets also updated at tickrate.</t>
  </si>
  <si>
    <t>Frequent</t>
  </si>
  <si>
    <t>Moderate</t>
  </si>
  <si>
    <t>nTickrateFrequent =</t>
  </si>
  <si>
    <t>nTickrateModerate =</t>
  </si>
  <si>
    <t>nClUpdateRateFrequent =</t>
  </si>
  <si>
    <t>nClUpdateRateModerate =</t>
  </si>
  <si>
    <t>For some message types, sub-columns "Moderate" and "Frequent" represent typically 20 Hz and 60 Hz settings: such setting can be either nTickrate or nClUpdateRate.</t>
  </si>
  <si>
    <t>Version</t>
  </si>
  <si>
    <t>Decrease Relative to v0.1.0</t>
  </si>
  <si>
    <t>Scale-coloring in table is per-column!</t>
  </si>
  <si>
    <t>Packet Data Rates</t>
  </si>
  <si>
    <t>Packet Data Rate = number of packet data / second, in Bytes.</t>
  </si>
  <si>
    <t>We are calculating using packet sizes from Packet Sizes sheet and packet rates from Packet Rates sheet.</t>
  </si>
  <si>
    <t>Thus, the situation we are estimating is the same as described on the Packet Rates sheet.</t>
  </si>
  <si>
    <t>In Server Rx column, we see the received packet data rate from ALL players (1 out of 8 MsgUserCmdFromClient packets are injected by server to self (since those are from the server player itself).</t>
  </si>
  <si>
    <t>This is because we always calculate with PgePacket size that the engine is handing over to GNS layer. PgePacket = header + message. PgePacket overhead is 15 Bytes.</t>
  </si>
  <si>
    <t>Message sizes (without PgePacket overhead added) are also logged by the game after starting it up and entered to main menu.</t>
  </si>
  <si>
    <t>The aim is to keep the packet rate much far away from the v0.1.0 levels because with that version serious packet congestion occurred!</t>
  </si>
  <si>
    <t>The aim is to keep the packet data rate much far away from the v0.1.0 levels because with that version serious packet congestion occurred!</t>
  </si>
  <si>
    <t>Comment</t>
  </si>
  <si>
    <t>Armor added to UserUpdateFromServer, Weapon states added to WpnUpdateFromServer.</t>
  </si>
  <si>
    <t>More bullet properties replicated.</t>
  </si>
  <si>
    <t>Added fSomersaultAngleZ.</t>
  </si>
  <si>
    <t>Added player invulnerability state, and weapon states added to CurrentWpnUpdateFromServer.</t>
  </si>
  <si>
    <t>Added nMapItemType and nAmmoIncrease to WpnUpdateFromServer.</t>
  </si>
  <si>
    <t>v0.2.8</t>
  </si>
  <si>
    <t>Momentary aim accuracy added to UserUpdateFromServer.</t>
  </si>
  <si>
    <t>v0.3.0</t>
  </si>
  <si>
    <t>WeaponId in BulletUpdateFromServer.</t>
  </si>
  <si>
    <t>v0.4.2</t>
  </si>
  <si>
    <t>v0.4.3</t>
  </si>
  <si>
    <t>Add bRunningOnGround to UserUpdateFromServer.</t>
  </si>
  <si>
    <t>v0.5.0</t>
  </si>
  <si>
    <t>Added player stats to UserUpdateFromServer.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</si>
</sst>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  <font>
      <sz val="11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0" fillId="0" borderId="6" xfId="0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9" xfId="0" applyBorder="1"/>
    <xf numFmtId="0" fontId="0" fillId="0" borderId="10" xfId="0" applyBorder="1" applyAlignment="1">
      <alignment vertical="center"/>
    </xf>
    <xf numFmtId="0" fontId="0" fillId="0" borderId="12" xfId="0" applyBorder="1"/>
    <xf numFmtId="0" fontId="2" fillId="0" borderId="27" xfId="0" applyFont="1" applyBorder="1" applyAlignment="1">
      <alignment horizontal="center" vertical="center" wrapText="1"/>
    </xf>
    <xf numFmtId="0" fontId="0" fillId="0" borderId="16" xfId="0" applyBorder="1" applyAlignment="1">
      <alignment horizontal="right" vertical="center"/>
    </xf>
    <xf numFmtId="0" fontId="0" fillId="0" borderId="28" xfId="0" applyBorder="1" applyAlignment="1">
      <alignment horizontal="righ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right" vertical="center"/>
    </xf>
    <xf numFmtId="0" fontId="0" fillId="0" borderId="31" xfId="0" applyBorder="1" applyAlignment="1">
      <alignment horizontal="right" vertical="center"/>
    </xf>
    <xf numFmtId="0" fontId="2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1" xfId="0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9" fontId="5" fillId="0" borderId="34" xfId="1" applyFont="1" applyBorder="1" applyAlignment="1">
      <alignment horizontal="center" vertical="center"/>
    </xf>
    <xf numFmtId="9" fontId="5" fillId="0" borderId="39" xfId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17" xfId="0" applyBorder="1" applyAlignment="1">
      <alignment horizontal="center" vertical="center"/>
    </xf>
    <xf numFmtId="9" fontId="0" fillId="0" borderId="45" xfId="1" applyFont="1" applyBorder="1" applyAlignment="1">
      <alignment horizontal="center" vertical="center"/>
    </xf>
    <xf numFmtId="9" fontId="0" fillId="0" borderId="47" xfId="1" applyFont="1" applyBorder="1" applyAlignment="1">
      <alignment horizontal="center" vertical="center"/>
    </xf>
    <xf numFmtId="0" fontId="0" fillId="0" borderId="48" xfId="0" applyBorder="1" applyAlignment="1">
      <alignment horizontal="right" vertical="center"/>
    </xf>
    <xf numFmtId="9" fontId="0" fillId="0" borderId="29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0" fontId="0" fillId="0" borderId="3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DFA06-7C74-467D-91F0-6C7F3FAEFF70}">
  <dimension ref="A1:R40"/>
  <sheetViews>
    <sheetView workbookViewId="0">
      <pane xSplit="1" ySplit="11" topLeftCell="B12" activePane="bottomRight" state="frozen"/>
      <selection pane="topRight" activeCell="B1" sqref="B1"/>
      <selection pane="bottomLeft" activeCell="A10" sqref="A10"/>
      <selection pane="bottomRight" activeCell="B32" sqref="B32"/>
    </sheetView>
  </sheetViews>
  <sheetFormatPr defaultRowHeight="15" x14ac:dyDescent="0.25"/>
  <cols>
    <col min="1" max="1" width="10" customWidth="1"/>
    <col min="2" max="2" width="31.28515625" customWidth="1"/>
    <col min="3" max="4" width="12.28515625" customWidth="1"/>
    <col min="5" max="5" width="16.85546875" customWidth="1"/>
    <col min="6" max="6" width="13.7109375" customWidth="1"/>
    <col min="7" max="7" width="20" customWidth="1"/>
    <col min="8" max="8" width="14.85546875" customWidth="1"/>
  </cols>
  <sheetData>
    <row r="1" spans="1:18" x14ac:dyDescent="0.25">
      <c r="A1" s="1" t="s">
        <v>13</v>
      </c>
    </row>
    <row r="3" spans="1:18" x14ac:dyDescent="0.25">
      <c r="A3" t="s">
        <v>25</v>
      </c>
    </row>
    <row r="4" spans="1:18" x14ac:dyDescent="0.25">
      <c r="A4" t="s">
        <v>14</v>
      </c>
    </row>
    <row r="5" spans="1:18" x14ac:dyDescent="0.25">
      <c r="A5" t="s">
        <v>79</v>
      </c>
    </row>
    <row r="6" spans="1:18" x14ac:dyDescent="0.25">
      <c r="A6" t="s">
        <v>26</v>
      </c>
    </row>
    <row r="8" spans="1:18" x14ac:dyDescent="0.25">
      <c r="A8" t="s">
        <v>73</v>
      </c>
      <c r="C8" t="s">
        <v>80</v>
      </c>
    </row>
    <row r="9" spans="1:18" ht="15.75" thickBot="1" x14ac:dyDescent="0.3"/>
    <row r="10" spans="1:18" ht="24" customHeight="1" x14ac:dyDescent="0.25">
      <c r="A10" s="75" t="s">
        <v>71</v>
      </c>
      <c r="B10" s="73" t="s">
        <v>83</v>
      </c>
      <c r="C10" s="52" t="s">
        <v>28</v>
      </c>
      <c r="D10" s="70" t="s">
        <v>31</v>
      </c>
      <c r="E10" s="71"/>
      <c r="F10" s="71"/>
      <c r="G10" s="71"/>
      <c r="H10" s="72"/>
    </row>
    <row r="11" spans="1:18" ht="33" customHeight="1" thickBot="1" x14ac:dyDescent="0.3">
      <c r="A11" s="76"/>
      <c r="B11" s="74"/>
      <c r="C11" s="50" t="s">
        <v>15</v>
      </c>
      <c r="D11" s="51" t="s">
        <v>20</v>
      </c>
      <c r="E11" s="19" t="s">
        <v>21</v>
      </c>
      <c r="F11" s="19" t="s">
        <v>22</v>
      </c>
      <c r="G11" s="19" t="s">
        <v>24</v>
      </c>
      <c r="H11" s="20" t="s">
        <v>23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30" x14ac:dyDescent="0.25">
      <c r="A12" s="49" t="s">
        <v>19</v>
      </c>
      <c r="B12" s="62" t="s">
        <v>16</v>
      </c>
      <c r="C12" s="65">
        <v>268</v>
      </c>
      <c r="D12" s="66">
        <v>268</v>
      </c>
      <c r="E12" s="67">
        <v>268</v>
      </c>
      <c r="F12" s="67">
        <v>268</v>
      </c>
      <c r="G12" s="67">
        <v>268</v>
      </c>
      <c r="H12" s="68">
        <v>268</v>
      </c>
      <c r="I12" s="5"/>
      <c r="J12" s="5"/>
      <c r="K12" s="5"/>
      <c r="L12" s="5"/>
      <c r="M12" s="5"/>
      <c r="N12" s="5"/>
    </row>
    <row r="13" spans="1:18" x14ac:dyDescent="0.25">
      <c r="A13" s="30" t="s">
        <v>18</v>
      </c>
      <c r="B13" s="63" t="s">
        <v>29</v>
      </c>
      <c r="C13" s="41">
        <v>268</v>
      </c>
      <c r="D13" s="56">
        <v>268</v>
      </c>
      <c r="E13" s="10">
        <v>268</v>
      </c>
      <c r="F13" s="10">
        <v>268</v>
      </c>
      <c r="G13" s="10">
        <v>268</v>
      </c>
      <c r="H13" s="69">
        <v>268</v>
      </c>
      <c r="I13" s="5"/>
      <c r="J13" s="5"/>
      <c r="K13" s="5"/>
      <c r="L13" s="5"/>
      <c r="M13" s="5"/>
      <c r="N13" s="5"/>
    </row>
    <row r="14" spans="1:18" x14ac:dyDescent="0.25">
      <c r="A14" s="30" t="s">
        <v>0</v>
      </c>
      <c r="B14" s="63" t="s">
        <v>29</v>
      </c>
      <c r="C14" s="41">
        <v>268</v>
      </c>
      <c r="D14" s="56">
        <v>268</v>
      </c>
      <c r="E14" s="10">
        <v>268</v>
      </c>
      <c r="F14" s="10">
        <v>268</v>
      </c>
      <c r="G14" s="10">
        <v>268</v>
      </c>
      <c r="H14" s="69">
        <v>268</v>
      </c>
      <c r="I14" s="5"/>
      <c r="J14" s="5"/>
      <c r="K14" s="5"/>
      <c r="L14" s="5"/>
      <c r="M14" s="5"/>
      <c r="N14" s="5"/>
    </row>
    <row r="15" spans="1:18" x14ac:dyDescent="0.25">
      <c r="A15" s="30" t="s">
        <v>1</v>
      </c>
      <c r="B15" s="63" t="s">
        <v>29</v>
      </c>
      <c r="C15" s="41">
        <v>268</v>
      </c>
      <c r="D15" s="56">
        <v>268</v>
      </c>
      <c r="E15" s="10">
        <v>268</v>
      </c>
      <c r="F15" s="10">
        <v>268</v>
      </c>
      <c r="G15" s="10">
        <v>268</v>
      </c>
      <c r="H15" s="69">
        <v>268</v>
      </c>
      <c r="I15" s="5"/>
      <c r="J15" s="5"/>
      <c r="K15" s="5"/>
      <c r="L15" s="5"/>
      <c r="M15" s="5"/>
      <c r="N15" s="5"/>
    </row>
    <row r="16" spans="1:18" x14ac:dyDescent="0.25">
      <c r="A16" s="30" t="s">
        <v>2</v>
      </c>
      <c r="B16" s="63" t="s">
        <v>17</v>
      </c>
      <c r="C16" s="41">
        <v>31</v>
      </c>
      <c r="D16" s="56">
        <v>55</v>
      </c>
      <c r="E16" s="10">
        <v>23</v>
      </c>
      <c r="F16" s="10">
        <v>91</v>
      </c>
      <c r="G16" s="10">
        <v>79</v>
      </c>
      <c r="H16" s="69">
        <v>71</v>
      </c>
      <c r="I16" s="5"/>
      <c r="J16" s="5"/>
      <c r="K16" s="5"/>
      <c r="L16" s="5"/>
      <c r="M16" s="5"/>
      <c r="N16" s="5"/>
    </row>
    <row r="17" spans="1:14" x14ac:dyDescent="0.25">
      <c r="A17" s="30" t="s">
        <v>3</v>
      </c>
      <c r="B17" s="63" t="s">
        <v>29</v>
      </c>
      <c r="C17" s="41">
        <v>31</v>
      </c>
      <c r="D17" s="56">
        <v>55</v>
      </c>
      <c r="E17" s="10">
        <v>23</v>
      </c>
      <c r="F17" s="10">
        <v>91</v>
      </c>
      <c r="G17" s="10">
        <v>79</v>
      </c>
      <c r="H17" s="69">
        <v>71</v>
      </c>
      <c r="I17" s="5"/>
      <c r="J17" s="5"/>
      <c r="K17" s="5"/>
      <c r="L17" s="5"/>
      <c r="M17" s="5"/>
      <c r="N17" s="5"/>
    </row>
    <row r="18" spans="1:14" x14ac:dyDescent="0.25">
      <c r="A18" s="30" t="s">
        <v>4</v>
      </c>
      <c r="B18" s="63" t="s">
        <v>29</v>
      </c>
      <c r="C18" s="41">
        <v>31</v>
      </c>
      <c r="D18" s="56">
        <v>55</v>
      </c>
      <c r="E18" s="10">
        <v>23</v>
      </c>
      <c r="F18" s="10">
        <v>91</v>
      </c>
      <c r="G18" s="10">
        <v>79</v>
      </c>
      <c r="H18" s="69">
        <v>71</v>
      </c>
      <c r="I18" s="5"/>
      <c r="J18" s="5"/>
      <c r="K18" s="5"/>
      <c r="L18" s="5"/>
      <c r="M18" s="5"/>
      <c r="N18" s="5"/>
    </row>
    <row r="19" spans="1:14" x14ac:dyDescent="0.25">
      <c r="A19" s="30" t="s">
        <v>5</v>
      </c>
      <c r="B19" s="63" t="s">
        <v>85</v>
      </c>
      <c r="C19" s="41">
        <v>31</v>
      </c>
      <c r="D19" s="56">
        <v>55</v>
      </c>
      <c r="E19" s="10">
        <v>23</v>
      </c>
      <c r="F19" s="10">
        <v>91</v>
      </c>
      <c r="G19" s="10">
        <v>79</v>
      </c>
      <c r="H19" s="69">
        <v>83</v>
      </c>
      <c r="I19" s="5"/>
      <c r="J19" s="5"/>
      <c r="K19" s="5"/>
      <c r="L19" s="5"/>
      <c r="M19" s="5"/>
      <c r="N19" s="5"/>
    </row>
    <row r="20" spans="1:14" x14ac:dyDescent="0.25">
      <c r="A20" s="30" t="s">
        <v>6</v>
      </c>
      <c r="B20" s="63" t="s">
        <v>29</v>
      </c>
      <c r="C20" s="41">
        <v>31</v>
      </c>
      <c r="D20" s="56">
        <v>55</v>
      </c>
      <c r="E20" s="10">
        <v>23</v>
      </c>
      <c r="F20" s="10">
        <v>91</v>
      </c>
      <c r="G20" s="10">
        <v>79</v>
      </c>
      <c r="H20" s="69">
        <v>83</v>
      </c>
      <c r="I20" s="5"/>
      <c r="J20" s="5"/>
      <c r="K20" s="5"/>
      <c r="L20" s="5"/>
      <c r="M20" s="5"/>
      <c r="N20" s="5"/>
    </row>
    <row r="21" spans="1:14" x14ac:dyDescent="0.25">
      <c r="A21" s="30" t="s">
        <v>7</v>
      </c>
      <c r="B21" s="63" t="s">
        <v>86</v>
      </c>
      <c r="C21" s="41">
        <v>31</v>
      </c>
      <c r="D21" s="56">
        <v>63</v>
      </c>
      <c r="E21" s="10">
        <v>23</v>
      </c>
      <c r="F21" s="10">
        <v>91</v>
      </c>
      <c r="G21" s="10">
        <v>79</v>
      </c>
      <c r="H21" s="69">
        <v>83</v>
      </c>
      <c r="I21" s="5"/>
      <c r="J21" s="5"/>
      <c r="K21" s="5"/>
      <c r="L21" s="5"/>
      <c r="M21" s="5"/>
      <c r="N21" s="5"/>
    </row>
    <row r="22" spans="1:14" ht="45" x14ac:dyDescent="0.25">
      <c r="A22" s="30" t="s">
        <v>8</v>
      </c>
      <c r="B22" s="63" t="s">
        <v>87</v>
      </c>
      <c r="C22" s="41">
        <v>31</v>
      </c>
      <c r="D22" s="56">
        <v>67</v>
      </c>
      <c r="E22" s="10">
        <v>23</v>
      </c>
      <c r="F22" s="10">
        <v>91</v>
      </c>
      <c r="G22" s="10">
        <v>83</v>
      </c>
      <c r="H22" s="69">
        <v>83</v>
      </c>
      <c r="I22" s="5"/>
      <c r="J22" s="5"/>
      <c r="K22" s="5"/>
      <c r="L22" s="5"/>
      <c r="M22" s="5"/>
      <c r="N22" s="5"/>
    </row>
    <row r="23" spans="1:14" x14ac:dyDescent="0.25">
      <c r="A23" s="30" t="s">
        <v>9</v>
      </c>
      <c r="B23" s="63" t="s">
        <v>29</v>
      </c>
      <c r="C23" s="41">
        <v>31</v>
      </c>
      <c r="D23" s="56">
        <v>67</v>
      </c>
      <c r="E23" s="10">
        <v>23</v>
      </c>
      <c r="F23" s="10">
        <v>91</v>
      </c>
      <c r="G23" s="10">
        <v>83</v>
      </c>
      <c r="H23" s="69">
        <v>83</v>
      </c>
      <c r="I23" s="5"/>
      <c r="J23" s="5"/>
      <c r="K23" s="5"/>
      <c r="L23" s="5"/>
      <c r="M23" s="5"/>
      <c r="N23" s="5"/>
    </row>
    <row r="24" spans="1:14" x14ac:dyDescent="0.25">
      <c r="A24" s="30" t="s">
        <v>10</v>
      </c>
      <c r="B24" s="63" t="s">
        <v>29</v>
      </c>
      <c r="C24" s="41">
        <v>31</v>
      </c>
      <c r="D24" s="56">
        <v>67</v>
      </c>
      <c r="E24" s="10">
        <v>23</v>
      </c>
      <c r="F24" s="10">
        <v>91</v>
      </c>
      <c r="G24" s="10">
        <v>83</v>
      </c>
      <c r="H24" s="69">
        <v>83</v>
      </c>
      <c r="I24" s="5"/>
      <c r="J24" s="5"/>
      <c r="K24" s="5"/>
      <c r="L24" s="5"/>
      <c r="M24" s="5"/>
      <c r="N24" s="5"/>
    </row>
    <row r="25" spans="1:14" ht="45" x14ac:dyDescent="0.25">
      <c r="A25" s="30" t="s">
        <v>11</v>
      </c>
      <c r="B25" s="63" t="s">
        <v>88</v>
      </c>
      <c r="C25" s="41">
        <v>31</v>
      </c>
      <c r="D25" s="56">
        <v>67</v>
      </c>
      <c r="E25" s="10">
        <v>23</v>
      </c>
      <c r="F25" s="10">
        <v>99</v>
      </c>
      <c r="G25" s="10">
        <v>83</v>
      </c>
      <c r="H25" s="69">
        <v>83</v>
      </c>
      <c r="I25" s="5"/>
      <c r="J25" s="5"/>
      <c r="K25" s="5"/>
      <c r="L25" s="5"/>
      <c r="M25" s="5"/>
      <c r="N25" s="5"/>
    </row>
    <row r="26" spans="1:14" ht="60" x14ac:dyDescent="0.25">
      <c r="A26" s="30" t="s">
        <v>12</v>
      </c>
      <c r="B26" s="63" t="s">
        <v>84</v>
      </c>
      <c r="C26" s="41">
        <f>16+15</f>
        <v>31</v>
      </c>
      <c r="D26" s="56">
        <f>56+15</f>
        <v>71</v>
      </c>
      <c r="E26" s="10">
        <f>8+15</f>
        <v>23</v>
      </c>
      <c r="F26" s="10">
        <f>88+15</f>
        <v>103</v>
      </c>
      <c r="G26" s="10">
        <f>68+15</f>
        <v>83</v>
      </c>
      <c r="H26" s="69">
        <f>68+15</f>
        <v>83</v>
      </c>
      <c r="I26" s="5"/>
      <c r="J26" s="5"/>
      <c r="K26" s="5"/>
      <c r="L26" s="5"/>
      <c r="M26" s="5"/>
      <c r="N26" s="5"/>
    </row>
    <row r="27" spans="1:14" ht="30" x14ac:dyDescent="0.25">
      <c r="A27" s="30" t="s">
        <v>89</v>
      </c>
      <c r="B27" s="63" t="s">
        <v>90</v>
      </c>
      <c r="C27" s="41">
        <f>16+15</f>
        <v>31</v>
      </c>
      <c r="D27" s="56">
        <f>60+15</f>
        <v>75</v>
      </c>
      <c r="E27" s="10">
        <f>8+15</f>
        <v>23</v>
      </c>
      <c r="F27" s="10">
        <f>88+15</f>
        <v>103</v>
      </c>
      <c r="G27" s="10">
        <f>68+15</f>
        <v>83</v>
      </c>
      <c r="H27" s="69">
        <f>68+15</f>
        <v>83</v>
      </c>
      <c r="I27" s="5"/>
      <c r="J27" s="5"/>
      <c r="K27" s="5"/>
      <c r="L27" s="5"/>
      <c r="M27" s="5"/>
      <c r="N27" s="5"/>
    </row>
    <row r="28" spans="1:14" ht="30" x14ac:dyDescent="0.25">
      <c r="A28" s="30" t="s">
        <v>91</v>
      </c>
      <c r="B28" s="63" t="s">
        <v>92</v>
      </c>
      <c r="C28" s="41">
        <f>16+15</f>
        <v>31</v>
      </c>
      <c r="D28" s="56">
        <f>60+15</f>
        <v>75</v>
      </c>
      <c r="E28" s="10">
        <f>8+15</f>
        <v>23</v>
      </c>
      <c r="F28" s="10">
        <f>88+15</f>
        <v>103</v>
      </c>
      <c r="G28" s="10">
        <f>68+15</f>
        <v>83</v>
      </c>
      <c r="H28" s="69">
        <f>52+15</f>
        <v>67</v>
      </c>
      <c r="I28" s="5"/>
      <c r="J28" s="5"/>
      <c r="K28" s="5"/>
      <c r="L28" s="5"/>
      <c r="M28" s="5"/>
      <c r="N28" s="5"/>
    </row>
    <row r="29" spans="1:14" x14ac:dyDescent="0.25">
      <c r="A29" s="30" t="s">
        <v>93</v>
      </c>
      <c r="B29" s="63" t="s">
        <v>29</v>
      </c>
      <c r="C29" s="41">
        <f>16+15</f>
        <v>31</v>
      </c>
      <c r="D29" s="56">
        <f>60+15</f>
        <v>75</v>
      </c>
      <c r="E29" s="10">
        <f>8+15</f>
        <v>23</v>
      </c>
      <c r="F29" s="10">
        <f>88+15</f>
        <v>103</v>
      </c>
      <c r="G29" s="10">
        <f>68+15</f>
        <v>83</v>
      </c>
      <c r="H29" s="69">
        <f>52+15</f>
        <v>67</v>
      </c>
      <c r="I29" s="5"/>
      <c r="J29" s="5"/>
      <c r="K29" s="5"/>
      <c r="L29" s="5"/>
      <c r="M29" s="5"/>
      <c r="N29" s="5"/>
    </row>
    <row r="30" spans="1:14" ht="30" x14ac:dyDescent="0.25">
      <c r="A30" s="30" t="s">
        <v>94</v>
      </c>
      <c r="B30" s="63" t="s">
        <v>95</v>
      </c>
      <c r="C30" s="41">
        <f>16+15</f>
        <v>31</v>
      </c>
      <c r="D30" s="56">
        <f>60+15</f>
        <v>75</v>
      </c>
      <c r="E30" s="10">
        <f>8+15</f>
        <v>23</v>
      </c>
      <c r="F30" s="10">
        <f>88+15</f>
        <v>103</v>
      </c>
      <c r="G30" s="10">
        <f>68+15</f>
        <v>83</v>
      </c>
      <c r="H30" s="69">
        <f>52+15</f>
        <v>67</v>
      </c>
      <c r="I30" s="5"/>
      <c r="J30" s="5"/>
      <c r="K30" s="5"/>
      <c r="L30" s="5"/>
      <c r="M30" s="5"/>
      <c r="N30" s="5"/>
    </row>
    <row r="31" spans="1:14" ht="30" x14ac:dyDescent="0.25">
      <c r="A31" s="30" t="s">
        <v>96</v>
      </c>
      <c r="B31" s="63" t="s">
        <v>97</v>
      </c>
      <c r="C31" s="41">
        <f>16+15</f>
        <v>31</v>
      </c>
      <c r="D31" s="56">
        <f>72+15</f>
        <v>87</v>
      </c>
      <c r="E31" s="10">
        <f>8+15</f>
        <v>23</v>
      </c>
      <c r="F31" s="10">
        <f>88+15</f>
        <v>103</v>
      </c>
      <c r="G31" s="10">
        <f>68+15</f>
        <v>83</v>
      </c>
      <c r="H31" s="69">
        <f>52+15</f>
        <v>67</v>
      </c>
      <c r="I31" s="5"/>
      <c r="J31" s="5"/>
      <c r="K31" s="5"/>
      <c r="L31" s="5"/>
      <c r="M31" s="5"/>
      <c r="N31" s="5"/>
    </row>
    <row r="32" spans="1:14" x14ac:dyDescent="0.25">
      <c r="A32" s="30"/>
      <c r="B32" s="63"/>
      <c r="C32" s="41"/>
      <c r="D32" s="56"/>
      <c r="E32" s="10"/>
      <c r="F32" s="10"/>
      <c r="G32" s="10"/>
      <c r="H32" s="69"/>
      <c r="I32" s="5"/>
      <c r="J32" s="5"/>
      <c r="K32" s="5"/>
      <c r="L32" s="5"/>
      <c r="M32" s="5"/>
      <c r="N32" s="5"/>
    </row>
    <row r="33" spans="1:14" x14ac:dyDescent="0.25">
      <c r="A33" s="30"/>
      <c r="B33" s="63"/>
      <c r="C33" s="41"/>
      <c r="D33" s="56"/>
      <c r="E33" s="10"/>
      <c r="F33" s="10"/>
      <c r="G33" s="10"/>
      <c r="H33" s="69"/>
      <c r="I33" s="5"/>
      <c r="J33" s="5"/>
      <c r="K33" s="5"/>
      <c r="L33" s="5"/>
      <c r="M33" s="5"/>
      <c r="N33" s="5"/>
    </row>
    <row r="34" spans="1:14" x14ac:dyDescent="0.25">
      <c r="A34" s="44"/>
      <c r="B34" s="64"/>
      <c r="C34" s="48"/>
      <c r="D34" s="47"/>
      <c r="E34" s="45"/>
      <c r="F34" s="45"/>
      <c r="G34" s="45"/>
      <c r="H34" s="46"/>
      <c r="I34" s="5"/>
      <c r="J34" s="5"/>
      <c r="K34" s="5"/>
      <c r="L34" s="5"/>
      <c r="M34" s="5"/>
      <c r="N34" s="5"/>
    </row>
    <row r="35" spans="1:14" x14ac:dyDescent="0.25">
      <c r="A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25">
      <c r="A36" s="3"/>
    </row>
    <row r="37" spans="1:14" x14ac:dyDescent="0.25">
      <c r="A37" s="3"/>
    </row>
    <row r="38" spans="1:14" x14ac:dyDescent="0.25">
      <c r="A38" s="3"/>
    </row>
    <row r="39" spans="1:14" x14ac:dyDescent="0.25">
      <c r="A39" s="5"/>
    </row>
    <row r="40" spans="1:14" x14ac:dyDescent="0.25">
      <c r="A40" s="5"/>
    </row>
  </sheetData>
  <mergeCells count="3">
    <mergeCell ref="D10:H10"/>
    <mergeCell ref="B10:B11"/>
    <mergeCell ref="A10:A11"/>
  </mergeCells>
  <phoneticPr fontId="1" type="noConversion"/>
  <conditionalFormatting sqref="C12:C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F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G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H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525B-4602-4ED0-8F77-5C69A22A2F34}">
  <dimension ref="A1:W56"/>
  <sheetViews>
    <sheetView topLeftCell="A30" workbookViewId="0">
      <pane xSplit="1" topLeftCell="B1" activePane="topRight" state="frozen"/>
      <selection activeCell="A22" sqref="A22"/>
      <selection pane="topRight" activeCell="N39" sqref="N39"/>
    </sheetView>
  </sheetViews>
  <sheetFormatPr defaultRowHeight="15" x14ac:dyDescent="0.25"/>
  <cols>
    <col min="1" max="1" width="10.42578125" customWidth="1"/>
    <col min="2" max="2" width="30" customWidth="1"/>
    <col min="3" max="4" width="13.7109375" customWidth="1"/>
    <col min="5" max="5" width="10" customWidth="1"/>
    <col min="6" max="6" width="9.28515625" customWidth="1"/>
    <col min="7" max="7" width="15.42578125" customWidth="1"/>
    <col min="8" max="8" width="13.7109375" customWidth="1"/>
    <col min="9" max="9" width="21" customWidth="1"/>
    <col min="10" max="10" width="10" customWidth="1"/>
    <col min="11" max="11" width="10.42578125" customWidth="1"/>
    <col min="12" max="12" width="10.7109375" customWidth="1"/>
    <col min="13" max="13" width="10" customWidth="1"/>
    <col min="14" max="14" width="10.7109375" customWidth="1"/>
    <col min="15" max="16" width="10.5703125" customWidth="1"/>
    <col min="17" max="17" width="10.85546875" customWidth="1"/>
  </cols>
  <sheetData>
    <row r="1" spans="1:5" x14ac:dyDescent="0.25">
      <c r="A1" s="1" t="s">
        <v>27</v>
      </c>
    </row>
    <row r="3" spans="1:5" x14ac:dyDescent="0.25">
      <c r="A3" t="s">
        <v>40</v>
      </c>
    </row>
    <row r="5" spans="1:5" x14ac:dyDescent="0.25">
      <c r="A5" t="s">
        <v>39</v>
      </c>
    </row>
    <row r="6" spans="1:5" x14ac:dyDescent="0.25">
      <c r="A6" t="s">
        <v>30</v>
      </c>
    </row>
    <row r="8" spans="1:5" x14ac:dyDescent="0.25">
      <c r="A8" t="s">
        <v>38</v>
      </c>
    </row>
    <row r="9" spans="1:5" x14ac:dyDescent="0.25">
      <c r="B9" t="s">
        <v>46</v>
      </c>
      <c r="C9">
        <v>7</v>
      </c>
    </row>
    <row r="10" spans="1:5" x14ac:dyDescent="0.25">
      <c r="B10" s="6" t="s">
        <v>47</v>
      </c>
      <c r="C10">
        <f>C9+1</f>
        <v>8</v>
      </c>
      <c r="E10" t="s">
        <v>52</v>
      </c>
    </row>
    <row r="11" spans="1:5" x14ac:dyDescent="0.25">
      <c r="B11" t="s">
        <v>48</v>
      </c>
      <c r="C11">
        <f>C10*6</f>
        <v>48</v>
      </c>
      <c r="E11" t="s">
        <v>44</v>
      </c>
    </row>
    <row r="12" spans="1:5" x14ac:dyDescent="0.25">
      <c r="B12" t="s">
        <v>49</v>
      </c>
      <c r="C12">
        <v>25</v>
      </c>
      <c r="E12" t="s">
        <v>45</v>
      </c>
    </row>
    <row r="13" spans="1:5" x14ac:dyDescent="0.25">
      <c r="B13" t="s">
        <v>50</v>
      </c>
      <c r="C13">
        <v>60</v>
      </c>
      <c r="E13" t="s">
        <v>53</v>
      </c>
    </row>
    <row r="14" spans="1:5" x14ac:dyDescent="0.25">
      <c r="B14" t="s">
        <v>66</v>
      </c>
      <c r="C14">
        <v>60</v>
      </c>
      <c r="E14" t="s">
        <v>54</v>
      </c>
    </row>
    <row r="15" spans="1:5" x14ac:dyDescent="0.25">
      <c r="B15" t="s">
        <v>67</v>
      </c>
      <c r="C15">
        <v>20</v>
      </c>
      <c r="E15" t="s">
        <v>57</v>
      </c>
    </row>
    <row r="16" spans="1:5" x14ac:dyDescent="0.25">
      <c r="B16" t="s">
        <v>68</v>
      </c>
      <c r="C16">
        <v>60</v>
      </c>
      <c r="E16" t="s">
        <v>55</v>
      </c>
    </row>
    <row r="17" spans="1:23" x14ac:dyDescent="0.25">
      <c r="B17" t="s">
        <v>69</v>
      </c>
      <c r="C17">
        <v>20</v>
      </c>
    </row>
    <row r="18" spans="1:23" x14ac:dyDescent="0.25">
      <c r="B18" t="s">
        <v>51</v>
      </c>
      <c r="C18">
        <v>0</v>
      </c>
      <c r="E18" t="s">
        <v>56</v>
      </c>
    </row>
    <row r="20" spans="1:23" x14ac:dyDescent="0.25">
      <c r="A20" t="s">
        <v>41</v>
      </c>
    </row>
    <row r="22" spans="1:23" x14ac:dyDescent="0.25">
      <c r="A22" t="s">
        <v>42</v>
      </c>
    </row>
    <row r="23" spans="1:23" x14ac:dyDescent="0.25">
      <c r="A23" t="s">
        <v>70</v>
      </c>
    </row>
    <row r="25" spans="1:23" x14ac:dyDescent="0.25">
      <c r="A25" t="s">
        <v>73</v>
      </c>
      <c r="C25" s="1" t="s">
        <v>81</v>
      </c>
    </row>
    <row r="26" spans="1:23" ht="15.75" thickBot="1" x14ac:dyDescent="0.3"/>
    <row r="27" spans="1:23" ht="37.5" customHeight="1" thickBot="1" x14ac:dyDescent="0.3">
      <c r="A27" s="91" t="s">
        <v>71</v>
      </c>
      <c r="B27" s="94" t="s">
        <v>83</v>
      </c>
      <c r="C27" s="99" t="s">
        <v>59</v>
      </c>
      <c r="D27" s="101"/>
      <c r="E27" s="102" t="s">
        <v>43</v>
      </c>
      <c r="F27" s="102"/>
      <c r="G27" s="102"/>
      <c r="H27" s="102"/>
      <c r="I27" s="102"/>
      <c r="J27" s="102"/>
      <c r="K27" s="102"/>
      <c r="L27" s="102"/>
      <c r="M27" s="102"/>
      <c r="N27" s="99" t="s">
        <v>58</v>
      </c>
      <c r="O27" s="100"/>
      <c r="P27" s="100"/>
      <c r="Q27" s="101"/>
    </row>
    <row r="28" spans="1:23" ht="45" customHeight="1" x14ac:dyDescent="0.25">
      <c r="A28" s="92"/>
      <c r="B28" s="95"/>
      <c r="C28" s="79" t="s">
        <v>15</v>
      </c>
      <c r="D28" s="85" t="s">
        <v>72</v>
      </c>
      <c r="E28" s="81" t="s">
        <v>20</v>
      </c>
      <c r="F28" s="82"/>
      <c r="G28" s="82" t="s">
        <v>21</v>
      </c>
      <c r="H28" s="106" t="s">
        <v>34</v>
      </c>
      <c r="I28" s="82" t="s">
        <v>35</v>
      </c>
      <c r="J28" s="82" t="s">
        <v>23</v>
      </c>
      <c r="K28" s="108"/>
      <c r="L28" s="83" t="s">
        <v>32</v>
      </c>
      <c r="M28" s="84"/>
      <c r="N28" s="103" t="s">
        <v>32</v>
      </c>
      <c r="O28" s="104"/>
      <c r="P28" s="97" t="s">
        <v>72</v>
      </c>
      <c r="Q28" s="98"/>
    </row>
    <row r="29" spans="1:23" ht="15.75" thickBot="1" x14ac:dyDescent="0.3">
      <c r="A29" s="93"/>
      <c r="B29" s="96"/>
      <c r="C29" s="80"/>
      <c r="D29" s="86"/>
      <c r="E29" s="18" t="s">
        <v>65</v>
      </c>
      <c r="F29" s="19" t="s">
        <v>64</v>
      </c>
      <c r="G29" s="105"/>
      <c r="H29" s="107"/>
      <c r="I29" s="105"/>
      <c r="J29" s="19" t="s">
        <v>65</v>
      </c>
      <c r="K29" s="37" t="s">
        <v>64</v>
      </c>
      <c r="L29" s="18" t="s">
        <v>65</v>
      </c>
      <c r="M29" s="20" t="s">
        <v>64</v>
      </c>
      <c r="N29" s="18" t="s">
        <v>65</v>
      </c>
      <c r="O29" s="20" t="s">
        <v>64</v>
      </c>
      <c r="P29" s="18" t="s">
        <v>65</v>
      </c>
      <c r="Q29" s="20" t="s">
        <v>64</v>
      </c>
    </row>
    <row r="30" spans="1:23" ht="45.75" customHeight="1" x14ac:dyDescent="0.25">
      <c r="A30" s="28" t="s">
        <v>19</v>
      </c>
      <c r="B30" s="29" t="s">
        <v>33</v>
      </c>
      <c r="C30" s="40">
        <f>$C$10*$C$13</f>
        <v>480</v>
      </c>
      <c r="D30" s="57">
        <f>1-(C30/$C$30)</f>
        <v>0</v>
      </c>
      <c r="E30" s="90">
        <f>$C$10*$C$13</f>
        <v>480</v>
      </c>
      <c r="F30" s="87"/>
      <c r="G30" s="7">
        <f>$C$10*$C$13</f>
        <v>480</v>
      </c>
      <c r="H30" s="7">
        <f>7 + 1*$C$13</f>
        <v>67</v>
      </c>
      <c r="I30" s="7">
        <f>$C$9*$C$13</f>
        <v>420</v>
      </c>
      <c r="J30" s="87">
        <f>$C$11*$C$13</f>
        <v>2880</v>
      </c>
      <c r="K30" s="88"/>
      <c r="L30" s="22">
        <f t="shared" ref="L30:L44" si="0">E30+G30+H30+I30+J30</f>
        <v>4327</v>
      </c>
      <c r="M30" s="8">
        <f>E30+G30+H30+I30+J30</f>
        <v>4327</v>
      </c>
      <c r="N30" s="22">
        <f>7*L30</f>
        <v>30289</v>
      </c>
      <c r="O30" s="8">
        <f>7*M30</f>
        <v>30289</v>
      </c>
      <c r="P30" s="53">
        <f>1-(N30/$N$30)</f>
        <v>0</v>
      </c>
      <c r="Q30" s="54">
        <f>1-(O30/$O$30)</f>
        <v>0</v>
      </c>
      <c r="R30" s="4"/>
      <c r="S30" s="4"/>
      <c r="T30" s="4"/>
      <c r="U30" s="4"/>
      <c r="V30" s="4"/>
      <c r="W30" s="4"/>
    </row>
    <row r="31" spans="1:23" ht="18.75" x14ac:dyDescent="0.25">
      <c r="A31" s="30" t="s">
        <v>18</v>
      </c>
      <c r="B31" s="31" t="s">
        <v>29</v>
      </c>
      <c r="C31" s="41">
        <f t="shared" ref="C31:G33" si="1">$C$10*$C$13</f>
        <v>480</v>
      </c>
      <c r="D31" s="58">
        <f t="shared" ref="D31:D43" si="2">1-(C31/$C$30)</f>
        <v>0</v>
      </c>
      <c r="E31" s="77">
        <f t="shared" si="1"/>
        <v>480</v>
      </c>
      <c r="F31" s="78"/>
      <c r="G31" s="10">
        <f t="shared" si="1"/>
        <v>480</v>
      </c>
      <c r="H31" s="10">
        <f t="shared" ref="H31:H32" si="3">7 + 1*$C$13</f>
        <v>67</v>
      </c>
      <c r="I31" s="10">
        <f t="shared" ref="I31:I33" si="4">$C$9*$C$13</f>
        <v>420</v>
      </c>
      <c r="J31" s="78">
        <f t="shared" ref="J31:J32" si="5">$C$11*$C$13</f>
        <v>2880</v>
      </c>
      <c r="K31" s="89"/>
      <c r="L31" s="23">
        <f t="shared" si="0"/>
        <v>4327</v>
      </c>
      <c r="M31" s="11">
        <f>E31+G31+H31+I31+J31</f>
        <v>4327</v>
      </c>
      <c r="N31" s="23">
        <f t="shared" ref="N31:N44" si="6">7*L31</f>
        <v>30289</v>
      </c>
      <c r="O31" s="11">
        <f t="shared" ref="O31:O49" si="7">7*M31</f>
        <v>30289</v>
      </c>
      <c r="P31" s="53">
        <f t="shared" ref="P31:P49" si="8">1-(N31/$N$30)</f>
        <v>0</v>
      </c>
      <c r="Q31" s="54">
        <f t="shared" ref="Q31:Q49" si="9">1-(O31/$O$30)</f>
        <v>0</v>
      </c>
      <c r="R31" s="4"/>
      <c r="S31" s="4"/>
      <c r="T31" s="4"/>
      <c r="U31" s="4"/>
      <c r="V31" s="4"/>
      <c r="W31" s="4"/>
    </row>
    <row r="32" spans="1:23" ht="18.75" x14ac:dyDescent="0.25">
      <c r="A32" s="30" t="s">
        <v>0</v>
      </c>
      <c r="B32" s="31" t="s">
        <v>29</v>
      </c>
      <c r="C32" s="41">
        <f t="shared" si="1"/>
        <v>480</v>
      </c>
      <c r="D32" s="58">
        <f t="shared" si="2"/>
        <v>0</v>
      </c>
      <c r="E32" s="77">
        <f t="shared" si="1"/>
        <v>480</v>
      </c>
      <c r="F32" s="78"/>
      <c r="G32" s="10">
        <f t="shared" si="1"/>
        <v>480</v>
      </c>
      <c r="H32" s="10">
        <f t="shared" si="3"/>
        <v>67</v>
      </c>
      <c r="I32" s="10">
        <f t="shared" si="4"/>
        <v>420</v>
      </c>
      <c r="J32" s="78">
        <f t="shared" si="5"/>
        <v>2880</v>
      </c>
      <c r="K32" s="89"/>
      <c r="L32" s="23">
        <f t="shared" si="0"/>
        <v>4327</v>
      </c>
      <c r="M32" s="11">
        <f>E32+G32+H32+I32+J32</f>
        <v>4327</v>
      </c>
      <c r="N32" s="23">
        <f t="shared" si="6"/>
        <v>30289</v>
      </c>
      <c r="O32" s="11">
        <f t="shared" si="7"/>
        <v>30289</v>
      </c>
      <c r="P32" s="53">
        <f t="shared" si="8"/>
        <v>0</v>
      </c>
      <c r="Q32" s="54">
        <f t="shared" si="9"/>
        <v>0</v>
      </c>
      <c r="R32" s="4"/>
      <c r="S32" s="4"/>
      <c r="T32" s="4"/>
      <c r="U32" s="4"/>
      <c r="V32" s="4"/>
      <c r="W32" s="4"/>
    </row>
    <row r="33" spans="1:23" ht="52.5" customHeight="1" x14ac:dyDescent="0.25">
      <c r="A33" s="30" t="s">
        <v>1</v>
      </c>
      <c r="B33" s="32" t="s">
        <v>61</v>
      </c>
      <c r="C33" s="41">
        <f t="shared" si="1"/>
        <v>480</v>
      </c>
      <c r="D33" s="58">
        <f t="shared" si="2"/>
        <v>0</v>
      </c>
      <c r="E33" s="77">
        <f>$C$10*$C$15</f>
        <v>160</v>
      </c>
      <c r="F33" s="78"/>
      <c r="G33" s="10">
        <f>$C$10*$C$15</f>
        <v>160</v>
      </c>
      <c r="H33" s="10">
        <f>7 + 1*$C$15</f>
        <v>27</v>
      </c>
      <c r="I33" s="10">
        <f t="shared" si="4"/>
        <v>420</v>
      </c>
      <c r="J33" s="10">
        <f>$C$11*$C$15</f>
        <v>960</v>
      </c>
      <c r="K33" s="21">
        <f>$C$11*$C$15</f>
        <v>960</v>
      </c>
      <c r="L33" s="23">
        <f t="shared" si="0"/>
        <v>1727</v>
      </c>
      <c r="M33" s="11">
        <f>E33+G33+H33+I33+K33</f>
        <v>1727</v>
      </c>
      <c r="N33" s="23">
        <f t="shared" si="6"/>
        <v>12089</v>
      </c>
      <c r="O33" s="11">
        <f t="shared" si="7"/>
        <v>12089</v>
      </c>
      <c r="P33" s="53">
        <f t="shared" si="8"/>
        <v>0.60087820660966029</v>
      </c>
      <c r="Q33" s="54">
        <f t="shared" si="9"/>
        <v>0.60087820660966029</v>
      </c>
      <c r="R33" s="4"/>
      <c r="S33" s="4"/>
      <c r="T33" s="4"/>
      <c r="U33" s="4"/>
      <c r="V33" s="4"/>
      <c r="W33" s="4"/>
    </row>
    <row r="34" spans="1:23" ht="66" customHeight="1" x14ac:dyDescent="0.25">
      <c r="A34" s="30" t="s">
        <v>2</v>
      </c>
      <c r="B34" s="32" t="s">
        <v>62</v>
      </c>
      <c r="C34" s="41">
        <f>16*$C$10</f>
        <v>128</v>
      </c>
      <c r="D34" s="58">
        <f t="shared" si="2"/>
        <v>0.73333333333333339</v>
      </c>
      <c r="E34" s="77">
        <f t="shared" ref="E34" si="10">$C$10*$C$15</f>
        <v>160</v>
      </c>
      <c r="F34" s="78"/>
      <c r="G34" s="10">
        <f>$C$10*$C$15</f>
        <v>160</v>
      </c>
      <c r="H34" s="10">
        <f>7 + 1*$C$15</f>
        <v>27</v>
      </c>
      <c r="I34" s="10">
        <f>$C$9*2</f>
        <v>14</v>
      </c>
      <c r="J34" s="10">
        <f>$C$10*$C$15</f>
        <v>160</v>
      </c>
      <c r="K34" s="21">
        <f>$C$10*$C$15</f>
        <v>160</v>
      </c>
      <c r="L34" s="23">
        <f t="shared" si="0"/>
        <v>521</v>
      </c>
      <c r="M34" s="11">
        <f>E34+G34+H34+I34+K34</f>
        <v>521</v>
      </c>
      <c r="N34" s="23">
        <f t="shared" si="6"/>
        <v>3647</v>
      </c>
      <c r="O34" s="11">
        <f t="shared" si="7"/>
        <v>3647</v>
      </c>
      <c r="P34" s="53">
        <f t="shared" si="8"/>
        <v>0.87959325167552582</v>
      </c>
      <c r="Q34" s="54">
        <f t="shared" si="9"/>
        <v>0.87959325167552582</v>
      </c>
      <c r="R34" s="4"/>
      <c r="S34" s="4"/>
      <c r="T34" s="4"/>
      <c r="U34" s="4"/>
      <c r="V34" s="4"/>
      <c r="W34" s="4"/>
    </row>
    <row r="35" spans="1:23" ht="63" customHeight="1" x14ac:dyDescent="0.25">
      <c r="A35" s="30" t="s">
        <v>3</v>
      </c>
      <c r="B35" s="32" t="s">
        <v>63</v>
      </c>
      <c r="C35" s="41">
        <f t="shared" ref="C35:C49" si="11">16*$C$10</f>
        <v>128</v>
      </c>
      <c r="D35" s="58">
        <f t="shared" si="2"/>
        <v>0.73333333333333339</v>
      </c>
      <c r="E35" s="9">
        <f>$C$10*$C$17</f>
        <v>160</v>
      </c>
      <c r="F35" s="10">
        <f t="shared" ref="F35:F49" si="12">$C$10*$C$16</f>
        <v>480</v>
      </c>
      <c r="G35" s="10">
        <f>$C$10*$C$14</f>
        <v>480</v>
      </c>
      <c r="H35" s="21">
        <f>7 + 1*$C$13</f>
        <v>67</v>
      </c>
      <c r="I35" s="10">
        <f t="shared" ref="I35:I39" si="13">$C$9*2</f>
        <v>14</v>
      </c>
      <c r="J35" s="10">
        <f t="shared" ref="J35:J49" si="14">$C$10*$C$15</f>
        <v>160</v>
      </c>
      <c r="K35" s="21">
        <f t="shared" ref="K35:K49" si="15">$C$10*$C$14</f>
        <v>480</v>
      </c>
      <c r="L35" s="23">
        <f t="shared" si="0"/>
        <v>881</v>
      </c>
      <c r="M35" s="11">
        <f t="shared" ref="M35:M49" si="16">F35+G35+H35+I35+K35</f>
        <v>1521</v>
      </c>
      <c r="N35" s="23">
        <f t="shared" si="6"/>
        <v>6167</v>
      </c>
      <c r="O35" s="11">
        <f t="shared" si="7"/>
        <v>10647</v>
      </c>
      <c r="P35" s="53">
        <f t="shared" si="8"/>
        <v>0.79639473076034206</v>
      </c>
      <c r="Q35" s="54">
        <f t="shared" si="9"/>
        <v>0.64848624913334874</v>
      </c>
      <c r="R35" s="4"/>
      <c r="S35" s="4"/>
      <c r="T35" s="4"/>
      <c r="U35" s="4"/>
      <c r="V35" s="4"/>
      <c r="W35" s="4"/>
    </row>
    <row r="36" spans="1:23" ht="18.75" x14ac:dyDescent="0.25">
      <c r="A36" s="30" t="s">
        <v>4</v>
      </c>
      <c r="B36" s="31" t="s">
        <v>29</v>
      </c>
      <c r="C36" s="41">
        <f t="shared" si="11"/>
        <v>128</v>
      </c>
      <c r="D36" s="58">
        <f t="shared" si="2"/>
        <v>0.73333333333333339</v>
      </c>
      <c r="E36" s="9">
        <f t="shared" ref="E36:E49" si="17">$C$10*$C$17</f>
        <v>160</v>
      </c>
      <c r="F36" s="10">
        <f t="shared" si="12"/>
        <v>480</v>
      </c>
      <c r="G36" s="10">
        <f t="shared" ref="G36:G49" si="18">$C$10*$C$14</f>
        <v>480</v>
      </c>
      <c r="H36" s="21">
        <f t="shared" ref="H36:H49" si="19">7 + 1*$C$13</f>
        <v>67</v>
      </c>
      <c r="I36" s="10">
        <f t="shared" si="13"/>
        <v>14</v>
      </c>
      <c r="J36" s="10">
        <f t="shared" si="14"/>
        <v>160</v>
      </c>
      <c r="K36" s="21">
        <f t="shared" si="15"/>
        <v>480</v>
      </c>
      <c r="L36" s="23">
        <f t="shared" si="0"/>
        <v>881</v>
      </c>
      <c r="M36" s="11">
        <f t="shared" si="16"/>
        <v>1521</v>
      </c>
      <c r="N36" s="23">
        <f t="shared" si="6"/>
        <v>6167</v>
      </c>
      <c r="O36" s="11">
        <f t="shared" si="7"/>
        <v>10647</v>
      </c>
      <c r="P36" s="53">
        <f t="shared" si="8"/>
        <v>0.79639473076034206</v>
      </c>
      <c r="Q36" s="54">
        <f t="shared" si="9"/>
        <v>0.64848624913334874</v>
      </c>
      <c r="R36" s="4"/>
      <c r="S36" s="4"/>
      <c r="T36" s="4"/>
      <c r="U36" s="4"/>
      <c r="V36" s="4"/>
      <c r="W36" s="4"/>
    </row>
    <row r="37" spans="1:23" ht="18.75" x14ac:dyDescent="0.25">
      <c r="A37" s="30" t="s">
        <v>5</v>
      </c>
      <c r="B37" s="31" t="s">
        <v>29</v>
      </c>
      <c r="C37" s="41">
        <f t="shared" si="11"/>
        <v>128</v>
      </c>
      <c r="D37" s="58">
        <f t="shared" si="2"/>
        <v>0.73333333333333339</v>
      </c>
      <c r="E37" s="9">
        <f t="shared" si="17"/>
        <v>160</v>
      </c>
      <c r="F37" s="10">
        <f t="shared" si="12"/>
        <v>480</v>
      </c>
      <c r="G37" s="10">
        <f t="shared" si="18"/>
        <v>480</v>
      </c>
      <c r="H37" s="21">
        <f t="shared" si="19"/>
        <v>67</v>
      </c>
      <c r="I37" s="10">
        <f t="shared" si="13"/>
        <v>14</v>
      </c>
      <c r="J37" s="10">
        <f t="shared" si="14"/>
        <v>160</v>
      </c>
      <c r="K37" s="21">
        <f t="shared" si="15"/>
        <v>480</v>
      </c>
      <c r="L37" s="23">
        <f t="shared" si="0"/>
        <v>881</v>
      </c>
      <c r="M37" s="11">
        <f t="shared" si="16"/>
        <v>1521</v>
      </c>
      <c r="N37" s="23">
        <f t="shared" si="6"/>
        <v>6167</v>
      </c>
      <c r="O37" s="11">
        <f t="shared" si="7"/>
        <v>10647</v>
      </c>
      <c r="P37" s="53">
        <f t="shared" si="8"/>
        <v>0.79639473076034206</v>
      </c>
      <c r="Q37" s="54">
        <f t="shared" si="9"/>
        <v>0.64848624913334874</v>
      </c>
      <c r="R37" s="4"/>
      <c r="S37" s="4"/>
      <c r="T37" s="4"/>
      <c r="U37" s="4"/>
      <c r="V37" s="4"/>
      <c r="W37" s="4"/>
    </row>
    <row r="38" spans="1:23" ht="18.75" x14ac:dyDescent="0.25">
      <c r="A38" s="30" t="s">
        <v>6</v>
      </c>
      <c r="B38" s="31" t="s">
        <v>29</v>
      </c>
      <c r="C38" s="41">
        <f t="shared" si="11"/>
        <v>128</v>
      </c>
      <c r="D38" s="58">
        <f t="shared" si="2"/>
        <v>0.73333333333333339</v>
      </c>
      <c r="E38" s="9">
        <f t="shared" si="17"/>
        <v>160</v>
      </c>
      <c r="F38" s="10">
        <f t="shared" si="12"/>
        <v>480</v>
      </c>
      <c r="G38" s="10">
        <f t="shared" si="18"/>
        <v>480</v>
      </c>
      <c r="H38" s="21">
        <f t="shared" si="19"/>
        <v>67</v>
      </c>
      <c r="I38" s="10">
        <f t="shared" si="13"/>
        <v>14</v>
      </c>
      <c r="J38" s="10">
        <f t="shared" si="14"/>
        <v>160</v>
      </c>
      <c r="K38" s="21">
        <f t="shared" si="15"/>
        <v>480</v>
      </c>
      <c r="L38" s="23">
        <f t="shared" si="0"/>
        <v>881</v>
      </c>
      <c r="M38" s="11">
        <f t="shared" si="16"/>
        <v>1521</v>
      </c>
      <c r="N38" s="23">
        <f t="shared" si="6"/>
        <v>6167</v>
      </c>
      <c r="O38" s="11">
        <f t="shared" si="7"/>
        <v>10647</v>
      </c>
      <c r="P38" s="53">
        <f t="shared" si="8"/>
        <v>0.79639473076034206</v>
      </c>
      <c r="Q38" s="54">
        <f t="shared" si="9"/>
        <v>0.64848624913334874</v>
      </c>
      <c r="R38" s="4"/>
      <c r="S38" s="4"/>
      <c r="T38" s="4"/>
      <c r="U38" s="4"/>
      <c r="V38" s="4"/>
      <c r="W38" s="4"/>
    </row>
    <row r="39" spans="1:23" ht="18.75" x14ac:dyDescent="0.25">
      <c r="A39" s="30" t="s">
        <v>7</v>
      </c>
      <c r="B39" s="31" t="s">
        <v>29</v>
      </c>
      <c r="C39" s="41">
        <f t="shared" si="11"/>
        <v>128</v>
      </c>
      <c r="D39" s="58">
        <f t="shared" si="2"/>
        <v>0.73333333333333339</v>
      </c>
      <c r="E39" s="9">
        <f t="shared" si="17"/>
        <v>160</v>
      </c>
      <c r="F39" s="10">
        <f t="shared" si="12"/>
        <v>480</v>
      </c>
      <c r="G39" s="10">
        <f t="shared" si="18"/>
        <v>480</v>
      </c>
      <c r="H39" s="21">
        <f t="shared" si="19"/>
        <v>67</v>
      </c>
      <c r="I39" s="10">
        <f t="shared" si="13"/>
        <v>14</v>
      </c>
      <c r="J39" s="10">
        <f t="shared" si="14"/>
        <v>160</v>
      </c>
      <c r="K39" s="21">
        <f t="shared" si="15"/>
        <v>480</v>
      </c>
      <c r="L39" s="23">
        <f t="shared" si="0"/>
        <v>881</v>
      </c>
      <c r="M39" s="11">
        <f t="shared" si="16"/>
        <v>1521</v>
      </c>
      <c r="N39" s="23">
        <f t="shared" si="6"/>
        <v>6167</v>
      </c>
      <c r="O39" s="11">
        <f t="shared" si="7"/>
        <v>10647</v>
      </c>
      <c r="P39" s="53">
        <f t="shared" si="8"/>
        <v>0.79639473076034206</v>
      </c>
      <c r="Q39" s="54">
        <f t="shared" si="9"/>
        <v>0.64848624913334874</v>
      </c>
      <c r="R39" s="4"/>
      <c r="S39" s="4"/>
      <c r="T39" s="4"/>
      <c r="U39" s="4"/>
      <c r="V39" s="4"/>
      <c r="W39" s="4"/>
    </row>
    <row r="40" spans="1:23" ht="18.75" x14ac:dyDescent="0.25">
      <c r="A40" s="30" t="s">
        <v>8</v>
      </c>
      <c r="B40" s="31" t="s">
        <v>60</v>
      </c>
      <c r="C40" s="41">
        <f t="shared" si="11"/>
        <v>128</v>
      </c>
      <c r="D40" s="58">
        <f t="shared" si="2"/>
        <v>0.73333333333333339</v>
      </c>
      <c r="E40" s="9">
        <f t="shared" si="17"/>
        <v>160</v>
      </c>
      <c r="F40" s="10">
        <f t="shared" si="12"/>
        <v>480</v>
      </c>
      <c r="G40" s="10">
        <f t="shared" si="18"/>
        <v>480</v>
      </c>
      <c r="H40" s="21">
        <f t="shared" si="19"/>
        <v>67</v>
      </c>
      <c r="I40" s="10">
        <f>$C$9*2 + $C$9*2</f>
        <v>28</v>
      </c>
      <c r="J40" s="10">
        <f t="shared" si="14"/>
        <v>160</v>
      </c>
      <c r="K40" s="21">
        <f t="shared" si="15"/>
        <v>480</v>
      </c>
      <c r="L40" s="23">
        <f t="shared" si="0"/>
        <v>895</v>
      </c>
      <c r="M40" s="11">
        <f t="shared" si="16"/>
        <v>1535</v>
      </c>
      <c r="N40" s="23">
        <f t="shared" si="6"/>
        <v>6265</v>
      </c>
      <c r="O40" s="11">
        <f t="shared" si="7"/>
        <v>10745</v>
      </c>
      <c r="P40" s="53">
        <f t="shared" si="8"/>
        <v>0.79315923272475153</v>
      </c>
      <c r="Q40" s="54">
        <f t="shared" si="9"/>
        <v>0.64525075109775831</v>
      </c>
      <c r="R40" s="4"/>
      <c r="S40" s="4"/>
      <c r="T40" s="4"/>
      <c r="U40" s="4"/>
      <c r="V40" s="4"/>
      <c r="W40" s="4"/>
    </row>
    <row r="41" spans="1:23" ht="18.75" x14ac:dyDescent="0.25">
      <c r="A41" s="30" t="s">
        <v>9</v>
      </c>
      <c r="B41" s="31" t="s">
        <v>29</v>
      </c>
      <c r="C41" s="41">
        <f t="shared" si="11"/>
        <v>128</v>
      </c>
      <c r="D41" s="58">
        <f t="shared" si="2"/>
        <v>0.73333333333333339</v>
      </c>
      <c r="E41" s="9">
        <f t="shared" si="17"/>
        <v>160</v>
      </c>
      <c r="F41" s="10">
        <f t="shared" si="12"/>
        <v>480</v>
      </c>
      <c r="G41" s="10">
        <f t="shared" si="18"/>
        <v>480</v>
      </c>
      <c r="H41" s="21">
        <f t="shared" si="19"/>
        <v>67</v>
      </c>
      <c r="I41" s="10">
        <f t="shared" ref="I41:I49" si="20">$C$9*2 + $C$9*2</f>
        <v>28</v>
      </c>
      <c r="J41" s="10">
        <f t="shared" si="14"/>
        <v>160</v>
      </c>
      <c r="K41" s="21">
        <f t="shared" si="15"/>
        <v>480</v>
      </c>
      <c r="L41" s="23">
        <f t="shared" si="0"/>
        <v>895</v>
      </c>
      <c r="M41" s="11">
        <f t="shared" si="16"/>
        <v>1535</v>
      </c>
      <c r="N41" s="23">
        <f t="shared" si="6"/>
        <v>6265</v>
      </c>
      <c r="O41" s="11">
        <f t="shared" si="7"/>
        <v>10745</v>
      </c>
      <c r="P41" s="53">
        <f t="shared" si="8"/>
        <v>0.79315923272475153</v>
      </c>
      <c r="Q41" s="54">
        <f t="shared" si="9"/>
        <v>0.64525075109775831</v>
      </c>
      <c r="R41" s="4"/>
      <c r="S41" s="4"/>
      <c r="T41" s="4"/>
      <c r="U41" s="4"/>
      <c r="V41" s="4"/>
      <c r="W41" s="4"/>
    </row>
    <row r="42" spans="1:23" ht="18.75" x14ac:dyDescent="0.25">
      <c r="A42" s="30" t="s">
        <v>10</v>
      </c>
      <c r="B42" s="31" t="s">
        <v>29</v>
      </c>
      <c r="C42" s="41">
        <f t="shared" si="11"/>
        <v>128</v>
      </c>
      <c r="D42" s="58">
        <f t="shared" si="2"/>
        <v>0.73333333333333339</v>
      </c>
      <c r="E42" s="9">
        <f t="shared" si="17"/>
        <v>160</v>
      </c>
      <c r="F42" s="10">
        <f t="shared" si="12"/>
        <v>480</v>
      </c>
      <c r="G42" s="10">
        <f t="shared" si="18"/>
        <v>480</v>
      </c>
      <c r="H42" s="21">
        <f t="shared" si="19"/>
        <v>67</v>
      </c>
      <c r="I42" s="10">
        <f t="shared" si="20"/>
        <v>28</v>
      </c>
      <c r="J42" s="10">
        <f t="shared" si="14"/>
        <v>160</v>
      </c>
      <c r="K42" s="21">
        <f t="shared" si="15"/>
        <v>480</v>
      </c>
      <c r="L42" s="23">
        <f t="shared" si="0"/>
        <v>895</v>
      </c>
      <c r="M42" s="11">
        <f t="shared" si="16"/>
        <v>1535</v>
      </c>
      <c r="N42" s="23">
        <f t="shared" si="6"/>
        <v>6265</v>
      </c>
      <c r="O42" s="11">
        <f t="shared" si="7"/>
        <v>10745</v>
      </c>
      <c r="P42" s="53">
        <f t="shared" si="8"/>
        <v>0.79315923272475153</v>
      </c>
      <c r="Q42" s="54">
        <f t="shared" si="9"/>
        <v>0.64525075109775831</v>
      </c>
      <c r="R42" s="4"/>
      <c r="S42" s="4"/>
      <c r="T42" s="4"/>
      <c r="U42" s="4"/>
      <c r="V42" s="4"/>
      <c r="W42" s="4"/>
    </row>
    <row r="43" spans="1:23" ht="18.75" x14ac:dyDescent="0.25">
      <c r="A43" s="30" t="s">
        <v>11</v>
      </c>
      <c r="B43" s="31" t="s">
        <v>29</v>
      </c>
      <c r="C43" s="41">
        <f t="shared" si="11"/>
        <v>128</v>
      </c>
      <c r="D43" s="58">
        <f t="shared" si="2"/>
        <v>0.73333333333333339</v>
      </c>
      <c r="E43" s="9">
        <f t="shared" si="17"/>
        <v>160</v>
      </c>
      <c r="F43" s="10">
        <f t="shared" si="12"/>
        <v>480</v>
      </c>
      <c r="G43" s="10">
        <f t="shared" si="18"/>
        <v>480</v>
      </c>
      <c r="H43" s="21">
        <f t="shared" si="19"/>
        <v>67</v>
      </c>
      <c r="I43" s="10">
        <f t="shared" si="20"/>
        <v>28</v>
      </c>
      <c r="J43" s="10">
        <f t="shared" si="14"/>
        <v>160</v>
      </c>
      <c r="K43" s="21">
        <f t="shared" si="15"/>
        <v>480</v>
      </c>
      <c r="L43" s="23">
        <f t="shared" si="0"/>
        <v>895</v>
      </c>
      <c r="M43" s="11">
        <f t="shared" si="16"/>
        <v>1535</v>
      </c>
      <c r="N43" s="23">
        <f t="shared" si="6"/>
        <v>6265</v>
      </c>
      <c r="O43" s="11">
        <f t="shared" si="7"/>
        <v>10745</v>
      </c>
      <c r="P43" s="53">
        <f t="shared" si="8"/>
        <v>0.79315923272475153</v>
      </c>
      <c r="Q43" s="54">
        <f t="shared" si="9"/>
        <v>0.64525075109775831</v>
      </c>
      <c r="R43" s="4"/>
      <c r="S43" s="4"/>
      <c r="T43" s="4"/>
      <c r="U43" s="4"/>
      <c r="V43" s="4"/>
      <c r="W43" s="4"/>
    </row>
    <row r="44" spans="1:23" ht="18.75" x14ac:dyDescent="0.25">
      <c r="A44" s="30" t="s">
        <v>12</v>
      </c>
      <c r="B44" s="31" t="s">
        <v>29</v>
      </c>
      <c r="C44" s="41">
        <f t="shared" si="11"/>
        <v>128</v>
      </c>
      <c r="D44" s="58">
        <f>1-(C44/$C$30)</f>
        <v>0.73333333333333339</v>
      </c>
      <c r="E44" s="9">
        <f t="shared" si="17"/>
        <v>160</v>
      </c>
      <c r="F44" s="10">
        <f t="shared" si="12"/>
        <v>480</v>
      </c>
      <c r="G44" s="10">
        <f t="shared" si="18"/>
        <v>480</v>
      </c>
      <c r="H44" s="21">
        <f t="shared" si="19"/>
        <v>67</v>
      </c>
      <c r="I44" s="10">
        <f t="shared" si="20"/>
        <v>28</v>
      </c>
      <c r="J44" s="10">
        <f t="shared" si="14"/>
        <v>160</v>
      </c>
      <c r="K44" s="21">
        <f t="shared" si="15"/>
        <v>480</v>
      </c>
      <c r="L44" s="23">
        <f t="shared" si="0"/>
        <v>895</v>
      </c>
      <c r="M44" s="11">
        <f t="shared" si="16"/>
        <v>1535</v>
      </c>
      <c r="N44" s="23">
        <f t="shared" si="6"/>
        <v>6265</v>
      </c>
      <c r="O44" s="11">
        <f t="shared" si="7"/>
        <v>10745</v>
      </c>
      <c r="P44" s="53">
        <f t="shared" si="8"/>
        <v>0.79315923272475153</v>
      </c>
      <c r="Q44" s="54">
        <f t="shared" si="9"/>
        <v>0.64525075109775831</v>
      </c>
      <c r="R44" s="4"/>
      <c r="S44" s="4"/>
      <c r="T44" s="4"/>
      <c r="U44" s="4"/>
      <c r="V44" s="4"/>
      <c r="W44" s="4"/>
    </row>
    <row r="45" spans="1:23" ht="18.75" x14ac:dyDescent="0.25">
      <c r="A45" s="30" t="s">
        <v>89</v>
      </c>
      <c r="B45" s="34" t="s">
        <v>29</v>
      </c>
      <c r="C45" s="41">
        <f t="shared" si="11"/>
        <v>128</v>
      </c>
      <c r="D45" s="58">
        <f>1-(C45/$C$30)</f>
        <v>0.73333333333333339</v>
      </c>
      <c r="E45" s="9">
        <f t="shared" si="17"/>
        <v>160</v>
      </c>
      <c r="F45" s="10">
        <f t="shared" si="12"/>
        <v>480</v>
      </c>
      <c r="G45" s="10">
        <f t="shared" si="18"/>
        <v>480</v>
      </c>
      <c r="H45" s="21">
        <f t="shared" si="19"/>
        <v>67</v>
      </c>
      <c r="I45" s="10">
        <f t="shared" si="20"/>
        <v>28</v>
      </c>
      <c r="J45" s="10">
        <f t="shared" si="14"/>
        <v>160</v>
      </c>
      <c r="K45" s="21">
        <f t="shared" si="15"/>
        <v>480</v>
      </c>
      <c r="L45" s="23">
        <f>E45+G45+H45+I45+J45</f>
        <v>895</v>
      </c>
      <c r="M45" s="11">
        <f t="shared" si="16"/>
        <v>1535</v>
      </c>
      <c r="N45" s="23">
        <f>7*L45</f>
        <v>6265</v>
      </c>
      <c r="O45" s="11">
        <f t="shared" si="7"/>
        <v>10745</v>
      </c>
      <c r="P45" s="53">
        <f t="shared" si="8"/>
        <v>0.79315923272475153</v>
      </c>
      <c r="Q45" s="54">
        <f t="shared" si="9"/>
        <v>0.64525075109775831</v>
      </c>
      <c r="R45" s="4"/>
      <c r="S45" s="4"/>
      <c r="T45" s="4"/>
      <c r="U45" s="4"/>
      <c r="V45" s="4"/>
      <c r="W45" s="4"/>
    </row>
    <row r="46" spans="1:23" ht="18.75" x14ac:dyDescent="0.25">
      <c r="A46" s="30" t="s">
        <v>91</v>
      </c>
      <c r="B46" s="34" t="s">
        <v>29</v>
      </c>
      <c r="C46" s="41">
        <f t="shared" si="11"/>
        <v>128</v>
      </c>
      <c r="D46" s="58">
        <f>1-(C46/$C$30)</f>
        <v>0.73333333333333339</v>
      </c>
      <c r="E46" s="9">
        <f t="shared" si="17"/>
        <v>160</v>
      </c>
      <c r="F46" s="10">
        <f t="shared" si="12"/>
        <v>480</v>
      </c>
      <c r="G46" s="10">
        <f t="shared" si="18"/>
        <v>480</v>
      </c>
      <c r="H46" s="21">
        <f t="shared" si="19"/>
        <v>67</v>
      </c>
      <c r="I46" s="10">
        <f t="shared" si="20"/>
        <v>28</v>
      </c>
      <c r="J46" s="10">
        <f t="shared" si="14"/>
        <v>160</v>
      </c>
      <c r="K46" s="21">
        <f t="shared" si="15"/>
        <v>480</v>
      </c>
      <c r="L46" s="23">
        <f>E46+G46+H46+I46+J46</f>
        <v>895</v>
      </c>
      <c r="M46" s="11">
        <f t="shared" si="16"/>
        <v>1535</v>
      </c>
      <c r="N46" s="23">
        <f>7*L46</f>
        <v>6265</v>
      </c>
      <c r="O46" s="11">
        <f t="shared" si="7"/>
        <v>10745</v>
      </c>
      <c r="P46" s="53">
        <f t="shared" si="8"/>
        <v>0.79315923272475153</v>
      </c>
      <c r="Q46" s="54">
        <f t="shared" si="9"/>
        <v>0.64525075109775831</v>
      </c>
      <c r="R46" s="4"/>
      <c r="S46" s="4"/>
      <c r="T46" s="4"/>
      <c r="U46" s="4"/>
      <c r="V46" s="4"/>
      <c r="W46" s="4"/>
    </row>
    <row r="47" spans="1:23" ht="18.75" x14ac:dyDescent="0.25">
      <c r="A47" s="30" t="s">
        <v>93</v>
      </c>
      <c r="B47" s="34" t="s">
        <v>29</v>
      </c>
      <c r="C47" s="41">
        <f t="shared" si="11"/>
        <v>128</v>
      </c>
      <c r="D47" s="58">
        <f>1-(C47/$C$30)</f>
        <v>0.73333333333333339</v>
      </c>
      <c r="E47" s="9">
        <f t="shared" si="17"/>
        <v>160</v>
      </c>
      <c r="F47" s="10">
        <f t="shared" si="12"/>
        <v>480</v>
      </c>
      <c r="G47" s="10">
        <f t="shared" si="18"/>
        <v>480</v>
      </c>
      <c r="H47" s="21">
        <f t="shared" si="19"/>
        <v>67</v>
      </c>
      <c r="I47" s="10">
        <f t="shared" si="20"/>
        <v>28</v>
      </c>
      <c r="J47" s="10">
        <f t="shared" si="14"/>
        <v>160</v>
      </c>
      <c r="K47" s="21">
        <f t="shared" si="15"/>
        <v>480</v>
      </c>
      <c r="L47" s="23">
        <f>E47+G47+H47+I47+J47</f>
        <v>895</v>
      </c>
      <c r="M47" s="11">
        <f t="shared" si="16"/>
        <v>1535</v>
      </c>
      <c r="N47" s="23">
        <f>7*L47</f>
        <v>6265</v>
      </c>
      <c r="O47" s="11">
        <f t="shared" si="7"/>
        <v>10745</v>
      </c>
      <c r="P47" s="53">
        <f t="shared" si="8"/>
        <v>0.79315923272475153</v>
      </c>
      <c r="Q47" s="54">
        <f t="shared" si="9"/>
        <v>0.64525075109775831</v>
      </c>
      <c r="R47" s="4"/>
      <c r="S47" s="4"/>
      <c r="T47" s="4"/>
      <c r="U47" s="4"/>
      <c r="V47" s="4"/>
      <c r="W47" s="4"/>
    </row>
    <row r="48" spans="1:23" ht="18.75" x14ac:dyDescent="0.25">
      <c r="A48" s="30" t="s">
        <v>94</v>
      </c>
      <c r="B48" s="34" t="s">
        <v>29</v>
      </c>
      <c r="C48" s="41">
        <f t="shared" si="11"/>
        <v>128</v>
      </c>
      <c r="D48" s="58">
        <f>1-(C48/$C$30)</f>
        <v>0.73333333333333339</v>
      </c>
      <c r="E48" s="9">
        <f t="shared" si="17"/>
        <v>160</v>
      </c>
      <c r="F48" s="10">
        <f t="shared" si="12"/>
        <v>480</v>
      </c>
      <c r="G48" s="10">
        <f t="shared" si="18"/>
        <v>480</v>
      </c>
      <c r="H48" s="21">
        <f t="shared" si="19"/>
        <v>67</v>
      </c>
      <c r="I48" s="10">
        <f t="shared" si="20"/>
        <v>28</v>
      </c>
      <c r="J48" s="10">
        <f t="shared" si="14"/>
        <v>160</v>
      </c>
      <c r="K48" s="21">
        <f t="shared" si="15"/>
        <v>480</v>
      </c>
      <c r="L48" s="23">
        <f>E48+G48+H48+I48+J48</f>
        <v>895</v>
      </c>
      <c r="M48" s="11">
        <f t="shared" si="16"/>
        <v>1535</v>
      </c>
      <c r="N48" s="23">
        <f>7*L48</f>
        <v>6265</v>
      </c>
      <c r="O48" s="11">
        <f t="shared" si="7"/>
        <v>10745</v>
      </c>
      <c r="P48" s="53">
        <f t="shared" si="8"/>
        <v>0.79315923272475153</v>
      </c>
      <c r="Q48" s="54">
        <f t="shared" si="9"/>
        <v>0.64525075109775831</v>
      </c>
      <c r="R48" s="4"/>
      <c r="S48" s="4"/>
      <c r="T48" s="4"/>
      <c r="U48" s="4"/>
      <c r="V48" s="4"/>
      <c r="W48" s="4"/>
    </row>
    <row r="49" spans="1:23" ht="18.75" x14ac:dyDescent="0.25">
      <c r="A49" s="30" t="s">
        <v>96</v>
      </c>
      <c r="B49" s="34" t="s">
        <v>29</v>
      </c>
      <c r="C49" s="41">
        <f t="shared" si="11"/>
        <v>128</v>
      </c>
      <c r="D49" s="58">
        <f>1-(C49/$C$30)</f>
        <v>0.73333333333333339</v>
      </c>
      <c r="E49" s="9">
        <f t="shared" si="17"/>
        <v>160</v>
      </c>
      <c r="F49" s="10">
        <f t="shared" si="12"/>
        <v>480</v>
      </c>
      <c r="G49" s="10">
        <f t="shared" si="18"/>
        <v>480</v>
      </c>
      <c r="H49" s="21">
        <f t="shared" si="19"/>
        <v>67</v>
      </c>
      <c r="I49" s="10">
        <f t="shared" si="20"/>
        <v>28</v>
      </c>
      <c r="J49" s="10">
        <f t="shared" si="14"/>
        <v>160</v>
      </c>
      <c r="K49" s="21">
        <f t="shared" si="15"/>
        <v>480</v>
      </c>
      <c r="L49" s="23">
        <f>E49+G49+H49+I49+J49</f>
        <v>895</v>
      </c>
      <c r="M49" s="11">
        <f t="shared" si="16"/>
        <v>1535</v>
      </c>
      <c r="N49" s="23">
        <f>7*L49</f>
        <v>6265</v>
      </c>
      <c r="O49" s="11">
        <f t="shared" si="7"/>
        <v>10745</v>
      </c>
      <c r="P49" s="53">
        <f t="shared" si="8"/>
        <v>0.79315923272475153</v>
      </c>
      <c r="Q49" s="54">
        <f t="shared" si="9"/>
        <v>0.64525075109775831</v>
      </c>
      <c r="R49" s="4"/>
      <c r="S49" s="4"/>
      <c r="T49" s="4"/>
      <c r="U49" s="4"/>
      <c r="V49" s="4"/>
      <c r="W49" s="4"/>
    </row>
    <row r="50" spans="1:23" ht="18.75" x14ac:dyDescent="0.25">
      <c r="A50" s="33"/>
      <c r="B50" s="34"/>
      <c r="C50" s="42"/>
      <c r="D50" s="58"/>
      <c r="E50" s="12"/>
      <c r="F50" s="13"/>
      <c r="G50" s="13"/>
      <c r="H50" s="13"/>
      <c r="I50" s="13"/>
      <c r="J50" s="13"/>
      <c r="K50" s="38"/>
      <c r="L50" s="24"/>
      <c r="M50" s="14"/>
      <c r="N50" s="24"/>
      <c r="O50" s="25"/>
      <c r="P50" s="53"/>
      <c r="Q50" s="54"/>
      <c r="R50" s="4"/>
      <c r="S50" s="4"/>
      <c r="T50" s="4"/>
      <c r="U50" s="4"/>
      <c r="V50" s="4"/>
      <c r="W50" s="4"/>
    </row>
    <row r="51" spans="1:23" ht="18.75" x14ac:dyDescent="0.25">
      <c r="A51" s="35"/>
      <c r="B51" s="36"/>
      <c r="C51" s="43"/>
      <c r="D51" s="58"/>
      <c r="E51" s="15"/>
      <c r="F51" s="16"/>
      <c r="G51" s="16"/>
      <c r="H51" s="16"/>
      <c r="I51" s="16"/>
      <c r="J51" s="16"/>
      <c r="K51" s="39"/>
      <c r="L51" s="26"/>
      <c r="M51" s="17"/>
      <c r="N51" s="26"/>
      <c r="O51" s="27"/>
      <c r="P51" s="53"/>
      <c r="Q51" s="54"/>
      <c r="R51" s="4"/>
      <c r="S51" s="4"/>
      <c r="T51" s="4"/>
      <c r="U51" s="4"/>
      <c r="V51" s="4"/>
      <c r="W51" s="4"/>
    </row>
    <row r="52" spans="1:23" ht="18.75" x14ac:dyDescent="0.25">
      <c r="A52" s="5"/>
      <c r="C52" s="4"/>
      <c r="D52" s="59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5"/>
      <c r="Q52" s="55"/>
      <c r="R52" s="4"/>
      <c r="S52" s="4"/>
      <c r="T52" s="4"/>
      <c r="U52" s="4"/>
      <c r="V52" s="4"/>
      <c r="W52" s="4"/>
    </row>
    <row r="53" spans="1:23" x14ac:dyDescent="0.25">
      <c r="A53" s="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x14ac:dyDescent="0.25">
      <c r="B55" t="s">
        <v>36</v>
      </c>
    </row>
    <row r="56" spans="1:23" x14ac:dyDescent="0.25">
      <c r="B56" t="s">
        <v>37</v>
      </c>
    </row>
  </sheetData>
  <mergeCells count="23">
    <mergeCell ref="A27:A29"/>
    <mergeCell ref="B27:B29"/>
    <mergeCell ref="P28:Q28"/>
    <mergeCell ref="N27:Q27"/>
    <mergeCell ref="E27:M27"/>
    <mergeCell ref="N28:O28"/>
    <mergeCell ref="G28:G29"/>
    <mergeCell ref="I28:I29"/>
    <mergeCell ref="H28:H29"/>
    <mergeCell ref="J28:K28"/>
    <mergeCell ref="C27:D27"/>
    <mergeCell ref="E33:F33"/>
    <mergeCell ref="E34:F34"/>
    <mergeCell ref="C28:C29"/>
    <mergeCell ref="E28:F28"/>
    <mergeCell ref="L28:M28"/>
    <mergeCell ref="D28:D29"/>
    <mergeCell ref="J30:K30"/>
    <mergeCell ref="J31:K31"/>
    <mergeCell ref="J32:K32"/>
    <mergeCell ref="E30:F30"/>
    <mergeCell ref="E31:F31"/>
    <mergeCell ref="E32:F32"/>
  </mergeCells>
  <conditionalFormatting sqref="C30:D51">
    <cfRule type="colorScale" priority="17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D30:D51">
    <cfRule type="colorScale" priority="5">
      <colorScale>
        <cfvo type="min"/>
        <cfvo type="percent" val="70"/>
        <cfvo type="max"/>
        <color rgb="FFF8696B"/>
        <color rgb="FFFFEB84"/>
        <color rgb="FF63BE7B"/>
      </colorScale>
    </cfRule>
  </conditionalFormatting>
  <conditionalFormatting sqref="E30:F51">
    <cfRule type="colorScale" priority="16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G30:G51">
    <cfRule type="colorScale" priority="15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H30:H51">
    <cfRule type="colorScale" priority="14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I30:I51">
    <cfRule type="colorScale" priority="13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J30:K51">
    <cfRule type="colorScale" priority="12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L30:M51">
    <cfRule type="colorScale" priority="11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N30:O49">
    <cfRule type="colorScale" priority="1">
      <colorScale>
        <cfvo type="min"/>
        <cfvo type="percent" val="30"/>
        <cfvo type="max"/>
        <color rgb="FF63BE7B"/>
        <color rgb="FFFFEB84"/>
        <color rgb="FFF8696B"/>
      </colorScale>
    </cfRule>
  </conditionalFormatting>
  <conditionalFormatting sqref="P30:Q49">
    <cfRule type="colorScale" priority="2">
      <colorScale>
        <cfvo type="min"/>
        <cfvo type="percent" val="7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1036-56BD-4CE5-917C-895C0C771D72}">
  <dimension ref="A1:Q39"/>
  <sheetViews>
    <sheetView tabSelected="1" topLeftCell="A15" workbookViewId="0">
      <pane xSplit="1" topLeftCell="B1" activePane="topRight" state="frozen"/>
      <selection pane="topRight" activeCell="J28" sqref="J28"/>
    </sheetView>
  </sheetViews>
  <sheetFormatPr defaultRowHeight="15" x14ac:dyDescent="0.25"/>
  <cols>
    <col min="1" max="1" width="10.85546875" customWidth="1"/>
    <col min="2" max="2" width="24" customWidth="1"/>
    <col min="3" max="3" width="12.7109375" customWidth="1"/>
    <col min="4" max="4" width="13.7109375" customWidth="1"/>
    <col min="5" max="5" width="10.28515625" customWidth="1"/>
    <col min="7" max="7" width="15.85546875" customWidth="1"/>
    <col min="8" max="8" width="13.7109375" customWidth="1"/>
    <col min="9" max="9" width="19" customWidth="1"/>
    <col min="10" max="10" width="10.140625" customWidth="1"/>
    <col min="11" max="11" width="9.7109375" customWidth="1"/>
    <col min="12" max="12" width="9.85546875" customWidth="1"/>
    <col min="13" max="13" width="9.7109375" customWidth="1"/>
    <col min="14" max="14" width="10.5703125" customWidth="1"/>
    <col min="15" max="15" width="9.5703125" customWidth="1"/>
    <col min="16" max="16" width="11" customWidth="1"/>
    <col min="17" max="17" width="10.140625" customWidth="1"/>
  </cols>
  <sheetData>
    <row r="1" spans="1:17" x14ac:dyDescent="0.25">
      <c r="A1" s="1" t="s">
        <v>74</v>
      </c>
    </row>
    <row r="3" spans="1:17" x14ac:dyDescent="0.25">
      <c r="A3" t="s">
        <v>75</v>
      </c>
    </row>
    <row r="5" spans="1:17" x14ac:dyDescent="0.25">
      <c r="A5" t="s">
        <v>76</v>
      </c>
    </row>
    <row r="6" spans="1:17" x14ac:dyDescent="0.25">
      <c r="A6" t="s">
        <v>77</v>
      </c>
    </row>
    <row r="8" spans="1:17" x14ac:dyDescent="0.25">
      <c r="A8" t="s">
        <v>78</v>
      </c>
    </row>
    <row r="10" spans="1:17" x14ac:dyDescent="0.25">
      <c r="A10" t="s">
        <v>42</v>
      </c>
    </row>
    <row r="11" spans="1:17" x14ac:dyDescent="0.25">
      <c r="A11" t="s">
        <v>70</v>
      </c>
    </row>
    <row r="13" spans="1:17" x14ac:dyDescent="0.25">
      <c r="A13" t="s">
        <v>73</v>
      </c>
      <c r="C13" s="1" t="s">
        <v>82</v>
      </c>
    </row>
    <row r="14" spans="1:17" ht="15.75" thickBot="1" x14ac:dyDescent="0.3"/>
    <row r="15" spans="1:17" ht="42" customHeight="1" thickBot="1" x14ac:dyDescent="0.3">
      <c r="A15" s="91" t="s">
        <v>71</v>
      </c>
      <c r="B15" s="94" t="s">
        <v>83</v>
      </c>
      <c r="C15" s="99" t="s">
        <v>59</v>
      </c>
      <c r="D15" s="101"/>
      <c r="E15" s="102" t="s">
        <v>43</v>
      </c>
      <c r="F15" s="102"/>
      <c r="G15" s="102"/>
      <c r="H15" s="102"/>
      <c r="I15" s="102"/>
      <c r="J15" s="102"/>
      <c r="K15" s="102"/>
      <c r="L15" s="102"/>
      <c r="M15" s="102"/>
      <c r="N15" s="99" t="s">
        <v>58</v>
      </c>
      <c r="O15" s="100"/>
      <c r="P15" s="100"/>
      <c r="Q15" s="101"/>
    </row>
    <row r="16" spans="1:17" ht="36" customHeight="1" x14ac:dyDescent="0.25">
      <c r="A16" s="92"/>
      <c r="B16" s="95"/>
      <c r="C16" s="79" t="s">
        <v>15</v>
      </c>
      <c r="D16" s="85" t="s">
        <v>72</v>
      </c>
      <c r="E16" s="81" t="s">
        <v>20</v>
      </c>
      <c r="F16" s="82"/>
      <c r="G16" s="82" t="s">
        <v>21</v>
      </c>
      <c r="H16" s="106" t="s">
        <v>34</v>
      </c>
      <c r="I16" s="82" t="s">
        <v>35</v>
      </c>
      <c r="J16" s="82" t="s">
        <v>23</v>
      </c>
      <c r="K16" s="108"/>
      <c r="L16" s="83" t="s">
        <v>32</v>
      </c>
      <c r="M16" s="84"/>
      <c r="N16" s="103" t="s">
        <v>32</v>
      </c>
      <c r="O16" s="104"/>
      <c r="P16" s="97" t="s">
        <v>72</v>
      </c>
      <c r="Q16" s="98"/>
    </row>
    <row r="17" spans="1:17" ht="20.25" customHeight="1" thickBot="1" x14ac:dyDescent="0.3">
      <c r="A17" s="93"/>
      <c r="B17" s="96"/>
      <c r="C17" s="80"/>
      <c r="D17" s="86"/>
      <c r="E17" s="18" t="s">
        <v>65</v>
      </c>
      <c r="F17" s="19" t="s">
        <v>64</v>
      </c>
      <c r="G17" s="105"/>
      <c r="H17" s="107"/>
      <c r="I17" s="105"/>
      <c r="J17" s="19" t="s">
        <v>65</v>
      </c>
      <c r="K17" s="37" t="s">
        <v>64</v>
      </c>
      <c r="L17" s="18" t="s">
        <v>65</v>
      </c>
      <c r="M17" s="20" t="s">
        <v>64</v>
      </c>
      <c r="N17" s="18" t="s">
        <v>65</v>
      </c>
      <c r="O17" s="20" t="s">
        <v>64</v>
      </c>
      <c r="P17" s="18" t="s">
        <v>65</v>
      </c>
      <c r="Q17" s="20" t="s">
        <v>64</v>
      </c>
    </row>
    <row r="18" spans="1:17" ht="18.75" x14ac:dyDescent="0.25">
      <c r="A18" s="28" t="s">
        <v>19</v>
      </c>
      <c r="B18" s="29" t="s">
        <v>29</v>
      </c>
      <c r="C18" s="40">
        <f>'Packet Rates'!C30*'Packet Sizes'!C12</f>
        <v>128640</v>
      </c>
      <c r="D18" s="60">
        <f>1-(C18/$C$18)</f>
        <v>0</v>
      </c>
      <c r="E18" s="109">
        <f>'Packet Rates'!E30*'Packet Sizes'!D12</f>
        <v>128640</v>
      </c>
      <c r="F18" s="110"/>
      <c r="G18" s="7">
        <f>'Packet Rates'!G30*'Packet Sizes'!E12</f>
        <v>128640</v>
      </c>
      <c r="H18" s="7">
        <f>'Packet Rates'!H30*'Packet Sizes'!F12</f>
        <v>17956</v>
      </c>
      <c r="I18" s="7">
        <f>'Packet Rates'!I30*'Packet Sizes'!G12</f>
        <v>112560</v>
      </c>
      <c r="J18" s="87">
        <f>'Packet Rates'!J30*'Packet Sizes'!H12</f>
        <v>771840</v>
      </c>
      <c r="K18" s="88"/>
      <c r="L18" s="22">
        <f>E18+G18+H18+I18+J18</f>
        <v>1159636</v>
      </c>
      <c r="M18" s="8">
        <f>E18+G18+H18+I18+J18</f>
        <v>1159636</v>
      </c>
      <c r="N18" s="22">
        <f>L18*7</f>
        <v>8117452</v>
      </c>
      <c r="O18" s="8">
        <f>M18*7</f>
        <v>8117452</v>
      </c>
      <c r="P18" s="53">
        <f>1-(N18/$N$18)</f>
        <v>0</v>
      </c>
      <c r="Q18" s="54">
        <f>1-(O18/$O$18)</f>
        <v>0</v>
      </c>
    </row>
    <row r="19" spans="1:17" ht="18.75" x14ac:dyDescent="0.25">
      <c r="A19" s="30" t="s">
        <v>18</v>
      </c>
      <c r="B19" s="31" t="s">
        <v>29</v>
      </c>
      <c r="C19" s="41">
        <f>'Packet Rates'!C31*'Packet Sizes'!C13</f>
        <v>128640</v>
      </c>
      <c r="D19" s="61">
        <f t="shared" ref="D19:D33" si="0">1-(C19/$C$18)</f>
        <v>0</v>
      </c>
      <c r="E19" s="111">
        <f>'Packet Rates'!E31*'Packet Sizes'!D13</f>
        <v>128640</v>
      </c>
      <c r="F19" s="112"/>
      <c r="G19" s="10">
        <f>'Packet Rates'!G31*'Packet Sizes'!E13</f>
        <v>128640</v>
      </c>
      <c r="H19" s="10">
        <f>'Packet Rates'!H31*'Packet Sizes'!F13</f>
        <v>17956</v>
      </c>
      <c r="I19" s="10">
        <f>'Packet Rates'!I31*'Packet Sizes'!G13</f>
        <v>112560</v>
      </c>
      <c r="J19" s="78">
        <f>'Packet Rates'!J31*'Packet Sizes'!H13</f>
        <v>771840</v>
      </c>
      <c r="K19" s="89"/>
      <c r="L19" s="23">
        <f t="shared" ref="L19:L33" si="1">E19+G19+H19+I19+J19</f>
        <v>1159636</v>
      </c>
      <c r="M19" s="11">
        <f t="shared" ref="M19:M20" si="2">E19+G19+H19+I19+J19</f>
        <v>1159636</v>
      </c>
      <c r="N19" s="23">
        <f t="shared" ref="N19:N33" si="3">L19*7</f>
        <v>8117452</v>
      </c>
      <c r="O19" s="11">
        <f t="shared" ref="O19:O33" si="4">M19*7</f>
        <v>8117452</v>
      </c>
      <c r="P19" s="53">
        <f t="shared" ref="P19:P33" si="5">1-(N19/$N$18)</f>
        <v>0</v>
      </c>
      <c r="Q19" s="54">
        <f t="shared" ref="Q19:Q33" si="6">1-(O19/$O$18)</f>
        <v>0</v>
      </c>
    </row>
    <row r="20" spans="1:17" ht="18.75" x14ac:dyDescent="0.25">
      <c r="A20" s="30" t="s">
        <v>0</v>
      </c>
      <c r="B20" s="31" t="s">
        <v>29</v>
      </c>
      <c r="C20" s="41">
        <f>'Packet Rates'!C32*'Packet Sizes'!C14</f>
        <v>128640</v>
      </c>
      <c r="D20" s="61">
        <f t="shared" si="0"/>
        <v>0</v>
      </c>
      <c r="E20" s="111">
        <f>'Packet Rates'!E32*'Packet Sizes'!D14</f>
        <v>128640</v>
      </c>
      <c r="F20" s="112"/>
      <c r="G20" s="10">
        <f>'Packet Rates'!G32*'Packet Sizes'!E14</f>
        <v>128640</v>
      </c>
      <c r="H20" s="10">
        <f>'Packet Rates'!H32*'Packet Sizes'!F14</f>
        <v>17956</v>
      </c>
      <c r="I20" s="10">
        <f>'Packet Rates'!I32*'Packet Sizes'!G14</f>
        <v>112560</v>
      </c>
      <c r="J20" s="78">
        <f>'Packet Rates'!J32*'Packet Sizes'!H14</f>
        <v>771840</v>
      </c>
      <c r="K20" s="89"/>
      <c r="L20" s="23">
        <f t="shared" si="1"/>
        <v>1159636</v>
      </c>
      <c r="M20" s="11">
        <f t="shared" si="2"/>
        <v>1159636</v>
      </c>
      <c r="N20" s="23">
        <f t="shared" si="3"/>
        <v>8117452</v>
      </c>
      <c r="O20" s="11">
        <f t="shared" si="4"/>
        <v>8117452</v>
      </c>
      <c r="P20" s="53">
        <f t="shared" si="5"/>
        <v>0</v>
      </c>
      <c r="Q20" s="54">
        <f t="shared" si="6"/>
        <v>0</v>
      </c>
    </row>
    <row r="21" spans="1:17" ht="18.75" x14ac:dyDescent="0.25">
      <c r="A21" s="30" t="s">
        <v>1</v>
      </c>
      <c r="B21" s="32" t="s">
        <v>29</v>
      </c>
      <c r="C21" s="41">
        <f>'Packet Rates'!C33*'Packet Sizes'!C15</f>
        <v>128640</v>
      </c>
      <c r="D21" s="61">
        <f t="shared" si="0"/>
        <v>0</v>
      </c>
      <c r="E21" s="77">
        <f>'Packet Rates'!E33*'Packet Sizes'!D15</f>
        <v>42880</v>
      </c>
      <c r="F21" s="78"/>
      <c r="G21" s="10">
        <f>'Packet Rates'!G33*'Packet Sizes'!E15</f>
        <v>42880</v>
      </c>
      <c r="H21" s="10">
        <f>'Packet Rates'!H33*'Packet Sizes'!F15</f>
        <v>7236</v>
      </c>
      <c r="I21" s="10">
        <f>'Packet Rates'!I33*'Packet Sizes'!G15</f>
        <v>112560</v>
      </c>
      <c r="J21" s="10">
        <f>'Packet Rates'!J33*'Packet Sizes'!H15</f>
        <v>257280</v>
      </c>
      <c r="K21" s="21">
        <f>'Packet Rates'!K33*'Packet Sizes'!H15</f>
        <v>257280</v>
      </c>
      <c r="L21" s="23">
        <f t="shared" si="1"/>
        <v>462836</v>
      </c>
      <c r="M21" s="11">
        <f>E21+G21+H21+I21+K21</f>
        <v>462836</v>
      </c>
      <c r="N21" s="23">
        <f t="shared" si="3"/>
        <v>3239852</v>
      </c>
      <c r="O21" s="11">
        <f t="shared" si="4"/>
        <v>3239852</v>
      </c>
      <c r="P21" s="53">
        <f t="shared" si="5"/>
        <v>0.60087820660966029</v>
      </c>
      <c r="Q21" s="54">
        <f t="shared" si="6"/>
        <v>0.60087820660966029</v>
      </c>
    </row>
    <row r="22" spans="1:17" ht="18.75" x14ac:dyDescent="0.25">
      <c r="A22" s="30" t="s">
        <v>2</v>
      </c>
      <c r="B22" s="32" t="s">
        <v>29</v>
      </c>
      <c r="C22" s="41">
        <f>'Packet Rates'!C34*'Packet Sizes'!C16</f>
        <v>3968</v>
      </c>
      <c r="D22" s="61">
        <f t="shared" si="0"/>
        <v>0.96915422885572144</v>
      </c>
      <c r="E22" s="77">
        <f>'Packet Rates'!E34*'Packet Sizes'!D16</f>
        <v>8800</v>
      </c>
      <c r="F22" s="78"/>
      <c r="G22" s="10">
        <f>'Packet Rates'!G34*'Packet Sizes'!E16</f>
        <v>3680</v>
      </c>
      <c r="H22" s="10">
        <f>'Packet Rates'!H34*'Packet Sizes'!F16</f>
        <v>2457</v>
      </c>
      <c r="I22" s="10">
        <f>'Packet Rates'!I34*'Packet Sizes'!G16</f>
        <v>1106</v>
      </c>
      <c r="J22" s="10">
        <f>'Packet Rates'!J34*'Packet Sizes'!H16</f>
        <v>11360</v>
      </c>
      <c r="K22" s="21">
        <f>'Packet Rates'!K34*'Packet Sizes'!H16</f>
        <v>11360</v>
      </c>
      <c r="L22" s="23">
        <f t="shared" si="1"/>
        <v>27403</v>
      </c>
      <c r="M22" s="11">
        <f>E22+G22+H22+I22+K22</f>
        <v>27403</v>
      </c>
      <c r="N22" s="23">
        <f t="shared" si="3"/>
        <v>191821</v>
      </c>
      <c r="O22" s="11">
        <f t="shared" si="4"/>
        <v>191821</v>
      </c>
      <c r="P22" s="53">
        <f t="shared" si="5"/>
        <v>0.97636930899006236</v>
      </c>
      <c r="Q22" s="54">
        <f t="shared" si="6"/>
        <v>0.97636930899006236</v>
      </c>
    </row>
    <row r="23" spans="1:17" ht="18.75" x14ac:dyDescent="0.25">
      <c r="A23" s="30" t="s">
        <v>3</v>
      </c>
      <c r="B23" s="32" t="s">
        <v>29</v>
      </c>
      <c r="C23" s="41">
        <f>'Packet Rates'!C35*'Packet Sizes'!C17</f>
        <v>3968</v>
      </c>
      <c r="D23" s="61">
        <f t="shared" si="0"/>
        <v>0.96915422885572144</v>
      </c>
      <c r="E23" s="9">
        <f>'Packet Rates'!E35*'Packet Sizes'!D17</f>
        <v>8800</v>
      </c>
      <c r="F23" s="10">
        <f>'Packet Rates'!F35*'Packet Sizes'!D17</f>
        <v>26400</v>
      </c>
      <c r="G23" s="10">
        <f>'Packet Rates'!G35*'Packet Sizes'!E17</f>
        <v>11040</v>
      </c>
      <c r="H23" s="10">
        <f>'Packet Rates'!H35*'Packet Sizes'!F17</f>
        <v>6097</v>
      </c>
      <c r="I23" s="10">
        <f>'Packet Rates'!I35*'Packet Sizes'!G17</f>
        <v>1106</v>
      </c>
      <c r="J23" s="10">
        <f>'Packet Rates'!J35*'Packet Sizes'!H17</f>
        <v>11360</v>
      </c>
      <c r="K23" s="21">
        <f>'Packet Rates'!K35*'Packet Sizes'!H17</f>
        <v>34080</v>
      </c>
      <c r="L23" s="23">
        <f t="shared" si="1"/>
        <v>38403</v>
      </c>
      <c r="M23" s="11">
        <f>F23+G23+H23+I23+K23</f>
        <v>78723</v>
      </c>
      <c r="N23" s="23">
        <f t="shared" si="3"/>
        <v>268821</v>
      </c>
      <c r="O23" s="11">
        <f t="shared" si="4"/>
        <v>551061</v>
      </c>
      <c r="P23" s="53">
        <f t="shared" si="5"/>
        <v>0.96688357381109247</v>
      </c>
      <c r="Q23" s="54">
        <f t="shared" si="6"/>
        <v>0.93211404268235898</v>
      </c>
    </row>
    <row r="24" spans="1:17" ht="18.75" x14ac:dyDescent="0.25">
      <c r="A24" s="30" t="s">
        <v>4</v>
      </c>
      <c r="B24" s="31" t="s">
        <v>29</v>
      </c>
      <c r="C24" s="41">
        <f>'Packet Rates'!C36*'Packet Sizes'!C18</f>
        <v>3968</v>
      </c>
      <c r="D24" s="61">
        <f t="shared" si="0"/>
        <v>0.96915422885572144</v>
      </c>
      <c r="E24" s="9">
        <f>'Packet Rates'!E36*'Packet Sizes'!D18</f>
        <v>8800</v>
      </c>
      <c r="F24" s="10">
        <f>'Packet Rates'!F36*'Packet Sizes'!D18</f>
        <v>26400</v>
      </c>
      <c r="G24" s="10">
        <f>'Packet Rates'!G36*'Packet Sizes'!E18</f>
        <v>11040</v>
      </c>
      <c r="H24" s="10">
        <f>'Packet Rates'!H36*'Packet Sizes'!F18</f>
        <v>6097</v>
      </c>
      <c r="I24" s="10">
        <f>'Packet Rates'!I36*'Packet Sizes'!G18</f>
        <v>1106</v>
      </c>
      <c r="J24" s="10">
        <f>'Packet Rates'!J36*'Packet Sizes'!H18</f>
        <v>11360</v>
      </c>
      <c r="K24" s="21">
        <f>'Packet Rates'!K36*'Packet Sizes'!H18</f>
        <v>34080</v>
      </c>
      <c r="L24" s="23">
        <f t="shared" si="1"/>
        <v>38403</v>
      </c>
      <c r="M24" s="11">
        <f t="shared" ref="M24:M33" si="7">F24+G24+H24+I24+K24</f>
        <v>78723</v>
      </c>
      <c r="N24" s="23">
        <f t="shared" si="3"/>
        <v>268821</v>
      </c>
      <c r="O24" s="11">
        <f t="shared" si="4"/>
        <v>551061</v>
      </c>
      <c r="P24" s="53">
        <f t="shared" si="5"/>
        <v>0.96688357381109247</v>
      </c>
      <c r="Q24" s="54">
        <f t="shared" si="6"/>
        <v>0.93211404268235898</v>
      </c>
    </row>
    <row r="25" spans="1:17" ht="18.75" x14ac:dyDescent="0.25">
      <c r="A25" s="30" t="s">
        <v>5</v>
      </c>
      <c r="B25" s="31" t="s">
        <v>29</v>
      </c>
      <c r="C25" s="41">
        <f>'Packet Rates'!C37*'Packet Sizes'!C19</f>
        <v>3968</v>
      </c>
      <c r="D25" s="61">
        <f t="shared" si="0"/>
        <v>0.96915422885572144</v>
      </c>
      <c r="E25" s="9">
        <f>'Packet Rates'!E37*'Packet Sizes'!D19</f>
        <v>8800</v>
      </c>
      <c r="F25" s="10">
        <f>'Packet Rates'!F37*'Packet Sizes'!D19</f>
        <v>26400</v>
      </c>
      <c r="G25" s="10">
        <f>'Packet Rates'!G37*'Packet Sizes'!E19</f>
        <v>11040</v>
      </c>
      <c r="H25" s="10">
        <f>'Packet Rates'!H37*'Packet Sizes'!F19</f>
        <v>6097</v>
      </c>
      <c r="I25" s="10">
        <f>'Packet Rates'!I37*'Packet Sizes'!G19</f>
        <v>1106</v>
      </c>
      <c r="J25" s="10">
        <f>'Packet Rates'!J37*'Packet Sizes'!H19</f>
        <v>13280</v>
      </c>
      <c r="K25" s="21">
        <f>'Packet Rates'!K37*'Packet Sizes'!H19</f>
        <v>39840</v>
      </c>
      <c r="L25" s="23">
        <f t="shared" si="1"/>
        <v>40323</v>
      </c>
      <c r="M25" s="11">
        <f t="shared" si="7"/>
        <v>84483</v>
      </c>
      <c r="N25" s="23">
        <f t="shared" si="3"/>
        <v>282261</v>
      </c>
      <c r="O25" s="11">
        <f t="shared" si="4"/>
        <v>591381</v>
      </c>
      <c r="P25" s="53">
        <f t="shared" si="5"/>
        <v>0.96522788185258135</v>
      </c>
      <c r="Q25" s="54">
        <f t="shared" si="6"/>
        <v>0.92714696680682562</v>
      </c>
    </row>
    <row r="26" spans="1:17" ht="18.75" x14ac:dyDescent="0.25">
      <c r="A26" s="30" t="s">
        <v>6</v>
      </c>
      <c r="B26" s="31" t="s">
        <v>29</v>
      </c>
      <c r="C26" s="41">
        <f>'Packet Rates'!C38*'Packet Sizes'!C20</f>
        <v>3968</v>
      </c>
      <c r="D26" s="61">
        <f t="shared" si="0"/>
        <v>0.96915422885572144</v>
      </c>
      <c r="E26" s="9">
        <f>'Packet Rates'!E38*'Packet Sizes'!D20</f>
        <v>8800</v>
      </c>
      <c r="F26" s="10">
        <f>'Packet Rates'!F38*'Packet Sizes'!D20</f>
        <v>26400</v>
      </c>
      <c r="G26" s="10">
        <f>'Packet Rates'!G38*'Packet Sizes'!E20</f>
        <v>11040</v>
      </c>
      <c r="H26" s="10">
        <f>'Packet Rates'!H38*'Packet Sizes'!F20</f>
        <v>6097</v>
      </c>
      <c r="I26" s="10">
        <f>'Packet Rates'!I38*'Packet Sizes'!G20</f>
        <v>1106</v>
      </c>
      <c r="J26" s="10">
        <f>'Packet Rates'!J38*'Packet Sizes'!H20</f>
        <v>13280</v>
      </c>
      <c r="K26" s="21">
        <f>'Packet Rates'!K38*'Packet Sizes'!H20</f>
        <v>39840</v>
      </c>
      <c r="L26" s="23">
        <f t="shared" si="1"/>
        <v>40323</v>
      </c>
      <c r="M26" s="11">
        <f t="shared" si="7"/>
        <v>84483</v>
      </c>
      <c r="N26" s="23">
        <f t="shared" si="3"/>
        <v>282261</v>
      </c>
      <c r="O26" s="11">
        <f t="shared" si="4"/>
        <v>591381</v>
      </c>
      <c r="P26" s="53">
        <f t="shared" si="5"/>
        <v>0.96522788185258135</v>
      </c>
      <c r="Q26" s="54">
        <f t="shared" si="6"/>
        <v>0.92714696680682562</v>
      </c>
    </row>
    <row r="27" spans="1:17" ht="18.75" x14ac:dyDescent="0.25">
      <c r="A27" s="30" t="s">
        <v>7</v>
      </c>
      <c r="B27" s="31" t="s">
        <v>29</v>
      </c>
      <c r="C27" s="41">
        <f>'Packet Rates'!C39*'Packet Sizes'!C21</f>
        <v>3968</v>
      </c>
      <c r="D27" s="61">
        <f t="shared" si="0"/>
        <v>0.96915422885572144</v>
      </c>
      <c r="E27" s="9">
        <f>'Packet Rates'!E39*'Packet Sizes'!D21</f>
        <v>10080</v>
      </c>
      <c r="F27" s="10">
        <f>'Packet Rates'!F39*'Packet Sizes'!D21</f>
        <v>30240</v>
      </c>
      <c r="G27" s="10">
        <f>'Packet Rates'!G39*'Packet Sizes'!E21</f>
        <v>11040</v>
      </c>
      <c r="H27" s="10">
        <f>'Packet Rates'!H39*'Packet Sizes'!F21</f>
        <v>6097</v>
      </c>
      <c r="I27" s="10">
        <f>'Packet Rates'!I39*'Packet Sizes'!G21</f>
        <v>1106</v>
      </c>
      <c r="J27" s="10">
        <f>'Packet Rates'!J39*'Packet Sizes'!H21</f>
        <v>13280</v>
      </c>
      <c r="K27" s="21">
        <f>'Packet Rates'!K39*'Packet Sizes'!H21</f>
        <v>39840</v>
      </c>
      <c r="L27" s="23">
        <f t="shared" si="1"/>
        <v>41603</v>
      </c>
      <c r="M27" s="11">
        <f t="shared" si="7"/>
        <v>88323</v>
      </c>
      <c r="N27" s="23">
        <f t="shared" si="3"/>
        <v>291221</v>
      </c>
      <c r="O27" s="11">
        <f t="shared" si="4"/>
        <v>618261</v>
      </c>
      <c r="P27" s="53">
        <f t="shared" si="5"/>
        <v>0.9641240872135739</v>
      </c>
      <c r="Q27" s="54">
        <f t="shared" si="6"/>
        <v>0.92383558288980339</v>
      </c>
    </row>
    <row r="28" spans="1:17" ht="18.75" x14ac:dyDescent="0.25">
      <c r="A28" s="30" t="s">
        <v>8</v>
      </c>
      <c r="B28" s="31" t="s">
        <v>29</v>
      </c>
      <c r="C28" s="41">
        <f>'Packet Rates'!C40*'Packet Sizes'!C22</f>
        <v>3968</v>
      </c>
      <c r="D28" s="61">
        <f t="shared" si="0"/>
        <v>0.96915422885572144</v>
      </c>
      <c r="E28" s="9">
        <f>'Packet Rates'!E40*'Packet Sizes'!D22</f>
        <v>10720</v>
      </c>
      <c r="F28" s="10">
        <f>'Packet Rates'!F40*'Packet Sizes'!D22</f>
        <v>32160</v>
      </c>
      <c r="G28" s="10">
        <f>'Packet Rates'!G40*'Packet Sizes'!E22</f>
        <v>11040</v>
      </c>
      <c r="H28" s="10">
        <f>'Packet Rates'!H40*'Packet Sizes'!F22</f>
        <v>6097</v>
      </c>
      <c r="I28" s="10">
        <f>'Packet Rates'!I40*'Packet Sizes'!G22</f>
        <v>2324</v>
      </c>
      <c r="J28" s="10">
        <f>'Packet Rates'!J40*'Packet Sizes'!H22</f>
        <v>13280</v>
      </c>
      <c r="K28" s="21">
        <f>'Packet Rates'!K40*'Packet Sizes'!H22</f>
        <v>39840</v>
      </c>
      <c r="L28" s="23">
        <f t="shared" si="1"/>
        <v>43461</v>
      </c>
      <c r="M28" s="11">
        <f t="shared" si="7"/>
        <v>91461</v>
      </c>
      <c r="N28" s="23">
        <f t="shared" si="3"/>
        <v>304227</v>
      </c>
      <c r="O28" s="11">
        <f t="shared" si="4"/>
        <v>640227</v>
      </c>
      <c r="P28" s="53">
        <f t="shared" si="5"/>
        <v>0.96252186030788967</v>
      </c>
      <c r="Q28" s="54">
        <f t="shared" si="6"/>
        <v>0.9211295613451117</v>
      </c>
    </row>
    <row r="29" spans="1:17" ht="18.75" x14ac:dyDescent="0.25">
      <c r="A29" s="30" t="s">
        <v>9</v>
      </c>
      <c r="B29" s="31" t="s">
        <v>29</v>
      </c>
      <c r="C29" s="41">
        <f>'Packet Rates'!C41*'Packet Sizes'!C23</f>
        <v>3968</v>
      </c>
      <c r="D29" s="61">
        <f t="shared" si="0"/>
        <v>0.96915422885572144</v>
      </c>
      <c r="E29" s="9">
        <f>'Packet Rates'!E41*'Packet Sizes'!D23</f>
        <v>10720</v>
      </c>
      <c r="F29" s="10">
        <f>'Packet Rates'!F41*'Packet Sizes'!D23</f>
        <v>32160</v>
      </c>
      <c r="G29" s="10">
        <f>'Packet Rates'!G41*'Packet Sizes'!E23</f>
        <v>11040</v>
      </c>
      <c r="H29" s="10">
        <f>'Packet Rates'!H41*'Packet Sizes'!F23</f>
        <v>6097</v>
      </c>
      <c r="I29" s="10">
        <f>'Packet Rates'!I41*'Packet Sizes'!G23</f>
        <v>2324</v>
      </c>
      <c r="J29" s="10">
        <f>'Packet Rates'!J41*'Packet Sizes'!H23</f>
        <v>13280</v>
      </c>
      <c r="K29" s="21">
        <f>'Packet Rates'!K41*'Packet Sizes'!H23</f>
        <v>39840</v>
      </c>
      <c r="L29" s="23">
        <f t="shared" si="1"/>
        <v>43461</v>
      </c>
      <c r="M29" s="11">
        <f t="shared" si="7"/>
        <v>91461</v>
      </c>
      <c r="N29" s="23">
        <f t="shared" si="3"/>
        <v>304227</v>
      </c>
      <c r="O29" s="11">
        <f t="shared" si="4"/>
        <v>640227</v>
      </c>
      <c r="P29" s="53">
        <f t="shared" si="5"/>
        <v>0.96252186030788967</v>
      </c>
      <c r="Q29" s="54">
        <f t="shared" si="6"/>
        <v>0.9211295613451117</v>
      </c>
    </row>
    <row r="30" spans="1:17" ht="18.75" x14ac:dyDescent="0.25">
      <c r="A30" s="30" t="s">
        <v>10</v>
      </c>
      <c r="B30" s="31" t="s">
        <v>29</v>
      </c>
      <c r="C30" s="41">
        <f>'Packet Rates'!C42*'Packet Sizes'!C24</f>
        <v>3968</v>
      </c>
      <c r="D30" s="61">
        <f t="shared" si="0"/>
        <v>0.96915422885572144</v>
      </c>
      <c r="E30" s="9">
        <f>'Packet Rates'!E42*'Packet Sizes'!D24</f>
        <v>10720</v>
      </c>
      <c r="F30" s="10">
        <f>'Packet Rates'!F42*'Packet Sizes'!D24</f>
        <v>32160</v>
      </c>
      <c r="G30" s="10">
        <f>'Packet Rates'!G42*'Packet Sizes'!E24</f>
        <v>11040</v>
      </c>
      <c r="H30" s="10">
        <f>'Packet Rates'!H42*'Packet Sizes'!F24</f>
        <v>6097</v>
      </c>
      <c r="I30" s="10">
        <f>'Packet Rates'!I42*'Packet Sizes'!G24</f>
        <v>2324</v>
      </c>
      <c r="J30" s="10">
        <f>'Packet Rates'!J42*'Packet Sizes'!H24</f>
        <v>13280</v>
      </c>
      <c r="K30" s="21">
        <f>'Packet Rates'!K42*'Packet Sizes'!H24</f>
        <v>39840</v>
      </c>
      <c r="L30" s="23">
        <f t="shared" si="1"/>
        <v>43461</v>
      </c>
      <c r="M30" s="11">
        <f t="shared" si="7"/>
        <v>91461</v>
      </c>
      <c r="N30" s="23">
        <f t="shared" si="3"/>
        <v>304227</v>
      </c>
      <c r="O30" s="11">
        <f t="shared" si="4"/>
        <v>640227</v>
      </c>
      <c r="P30" s="53">
        <f t="shared" si="5"/>
        <v>0.96252186030788967</v>
      </c>
      <c r="Q30" s="54">
        <f t="shared" si="6"/>
        <v>0.9211295613451117</v>
      </c>
    </row>
    <row r="31" spans="1:17" ht="18.75" x14ac:dyDescent="0.25">
      <c r="A31" s="30" t="s">
        <v>11</v>
      </c>
      <c r="B31" s="31" t="s">
        <v>29</v>
      </c>
      <c r="C31" s="41">
        <f>'Packet Rates'!C43*'Packet Sizes'!C25</f>
        <v>3968</v>
      </c>
      <c r="D31" s="61">
        <f t="shared" si="0"/>
        <v>0.96915422885572144</v>
      </c>
      <c r="E31" s="9">
        <f>'Packet Rates'!E43*'Packet Sizes'!D25</f>
        <v>10720</v>
      </c>
      <c r="F31" s="10">
        <f>'Packet Rates'!F43*'Packet Sizes'!D25</f>
        <v>32160</v>
      </c>
      <c r="G31" s="10">
        <f>'Packet Rates'!G43*'Packet Sizes'!E25</f>
        <v>11040</v>
      </c>
      <c r="H31" s="10">
        <f>'Packet Rates'!H43*'Packet Sizes'!F25</f>
        <v>6633</v>
      </c>
      <c r="I31" s="10">
        <f>'Packet Rates'!I43*'Packet Sizes'!G25</f>
        <v>2324</v>
      </c>
      <c r="J31" s="10">
        <f>'Packet Rates'!J43*'Packet Sizes'!H25</f>
        <v>13280</v>
      </c>
      <c r="K31" s="21">
        <f>'Packet Rates'!K43*'Packet Sizes'!H25</f>
        <v>39840</v>
      </c>
      <c r="L31" s="23">
        <f t="shared" si="1"/>
        <v>43997</v>
      </c>
      <c r="M31" s="11">
        <f t="shared" si="7"/>
        <v>91997</v>
      </c>
      <c r="N31" s="23">
        <f t="shared" si="3"/>
        <v>307979</v>
      </c>
      <c r="O31" s="11">
        <f t="shared" si="4"/>
        <v>643979</v>
      </c>
      <c r="P31" s="53">
        <f t="shared" si="5"/>
        <v>0.96205964630280538</v>
      </c>
      <c r="Q31" s="54">
        <f t="shared" si="6"/>
        <v>0.92066734734002742</v>
      </c>
    </row>
    <row r="32" spans="1:17" ht="18.75" x14ac:dyDescent="0.25">
      <c r="A32" s="30" t="s">
        <v>12</v>
      </c>
      <c r="B32" s="31" t="s">
        <v>29</v>
      </c>
      <c r="C32" s="41">
        <f>'Packet Rates'!C44*'Packet Sizes'!C26</f>
        <v>3968</v>
      </c>
      <c r="D32" s="61">
        <f t="shared" si="0"/>
        <v>0.96915422885572144</v>
      </c>
      <c r="E32" s="9">
        <f>'Packet Rates'!E44*'Packet Sizes'!D26</f>
        <v>11360</v>
      </c>
      <c r="F32" s="10">
        <f>'Packet Rates'!F44*'Packet Sizes'!D26</f>
        <v>34080</v>
      </c>
      <c r="G32" s="10">
        <f>'Packet Rates'!G44*'Packet Sizes'!E26</f>
        <v>11040</v>
      </c>
      <c r="H32" s="10">
        <f>'Packet Rates'!H44*'Packet Sizes'!F26</f>
        <v>6901</v>
      </c>
      <c r="I32" s="10">
        <f>'Packet Rates'!I44*'Packet Sizes'!G26</f>
        <v>2324</v>
      </c>
      <c r="J32" s="10">
        <f>'Packet Rates'!J44*'Packet Sizes'!H26</f>
        <v>13280</v>
      </c>
      <c r="K32" s="21">
        <f>'Packet Rates'!K44*'Packet Sizes'!H26</f>
        <v>39840</v>
      </c>
      <c r="L32" s="23">
        <f t="shared" si="1"/>
        <v>44905</v>
      </c>
      <c r="M32" s="11">
        <f t="shared" si="7"/>
        <v>94185</v>
      </c>
      <c r="N32" s="23">
        <f t="shared" si="3"/>
        <v>314335</v>
      </c>
      <c r="O32" s="11">
        <f t="shared" si="4"/>
        <v>659295</v>
      </c>
      <c r="P32" s="53">
        <f t="shared" si="5"/>
        <v>0.96127664198075946</v>
      </c>
      <c r="Q32" s="54">
        <f t="shared" si="6"/>
        <v>0.91878054837897405</v>
      </c>
    </row>
    <row r="33" spans="1:17" ht="18.75" x14ac:dyDescent="0.25">
      <c r="A33" s="30" t="s">
        <v>89</v>
      </c>
      <c r="B33" s="34" t="s">
        <v>29</v>
      </c>
      <c r="C33" s="41">
        <f>'Packet Rates'!C45*'Packet Sizes'!C27</f>
        <v>3968</v>
      </c>
      <c r="D33" s="61">
        <f t="shared" si="0"/>
        <v>0.96915422885572144</v>
      </c>
      <c r="E33" s="9">
        <f>'Packet Rates'!E45*'Packet Sizes'!D27</f>
        <v>12000</v>
      </c>
      <c r="F33" s="10">
        <f>'Packet Rates'!F45*'Packet Sizes'!D27</f>
        <v>36000</v>
      </c>
      <c r="G33" s="10">
        <f>'Packet Rates'!G45*'Packet Sizes'!E27</f>
        <v>11040</v>
      </c>
      <c r="H33" s="10">
        <f>'Packet Rates'!H45*'Packet Sizes'!F27</f>
        <v>6901</v>
      </c>
      <c r="I33" s="10">
        <f>'Packet Rates'!I45*'Packet Sizes'!G27</f>
        <v>2324</v>
      </c>
      <c r="J33" s="10">
        <f>'Packet Rates'!J45*'Packet Sizes'!H27</f>
        <v>13280</v>
      </c>
      <c r="K33" s="21">
        <f>'Packet Rates'!K45*'Packet Sizes'!H27</f>
        <v>39840</v>
      </c>
      <c r="L33" s="23">
        <f t="shared" si="1"/>
        <v>45545</v>
      </c>
      <c r="M33" s="11">
        <f t="shared" si="7"/>
        <v>96105</v>
      </c>
      <c r="N33" s="23">
        <f t="shared" si="3"/>
        <v>318815</v>
      </c>
      <c r="O33" s="11">
        <f t="shared" si="4"/>
        <v>672735</v>
      </c>
      <c r="P33" s="53">
        <f t="shared" si="5"/>
        <v>0.96072474466125579</v>
      </c>
      <c r="Q33" s="54">
        <f t="shared" si="6"/>
        <v>0.91712485642046293</v>
      </c>
    </row>
    <row r="34" spans="1:17" ht="18.75" x14ac:dyDescent="0.25">
      <c r="A34" s="30" t="s">
        <v>91</v>
      </c>
      <c r="B34" s="34" t="s">
        <v>29</v>
      </c>
      <c r="C34" s="41">
        <f>'Packet Rates'!C46*'Packet Sizes'!C28</f>
        <v>3968</v>
      </c>
      <c r="D34" s="61">
        <f t="shared" ref="D34:D37" si="8">1-(C34/$C$18)</f>
        <v>0.96915422885572144</v>
      </c>
      <c r="E34" s="9">
        <f>'Packet Rates'!E46*'Packet Sizes'!D28</f>
        <v>12000</v>
      </c>
      <c r="F34" s="10">
        <f>'Packet Rates'!F46*'Packet Sizes'!D28</f>
        <v>36000</v>
      </c>
      <c r="G34" s="10">
        <f>'Packet Rates'!G46*'Packet Sizes'!E28</f>
        <v>11040</v>
      </c>
      <c r="H34" s="10">
        <f>'Packet Rates'!H46*'Packet Sizes'!F28</f>
        <v>6901</v>
      </c>
      <c r="I34" s="10">
        <f>'Packet Rates'!I46*'Packet Sizes'!G28</f>
        <v>2324</v>
      </c>
      <c r="J34" s="10">
        <f>'Packet Rates'!J46*'Packet Sizes'!H28</f>
        <v>10720</v>
      </c>
      <c r="K34" s="21">
        <f>'Packet Rates'!K46*'Packet Sizes'!H28</f>
        <v>32160</v>
      </c>
      <c r="L34" s="23">
        <f t="shared" ref="L34:L37" si="9">E34+G34+H34+I34+J34</f>
        <v>42985</v>
      </c>
      <c r="M34" s="11">
        <f t="shared" ref="M34:M37" si="10">F34+G34+H34+I34+K34</f>
        <v>88425</v>
      </c>
      <c r="N34" s="23">
        <f t="shared" ref="N34:N37" si="11">L34*7</f>
        <v>300895</v>
      </c>
      <c r="O34" s="11">
        <f t="shared" ref="O34:O37" si="12">M34*7</f>
        <v>618975</v>
      </c>
      <c r="P34" s="53">
        <f t="shared" ref="P34:P37" si="13">1-(N34/$N$18)</f>
        <v>0.96293233393927058</v>
      </c>
      <c r="Q34" s="54">
        <f t="shared" ref="Q34:Q37" si="14">1-(O34/$O$18)</f>
        <v>0.9237476242545074</v>
      </c>
    </row>
    <row r="35" spans="1:17" ht="18.75" x14ac:dyDescent="0.25">
      <c r="A35" s="30" t="s">
        <v>93</v>
      </c>
      <c r="B35" s="34" t="s">
        <v>29</v>
      </c>
      <c r="C35" s="41">
        <f>'Packet Rates'!C47*'Packet Sizes'!C29</f>
        <v>3968</v>
      </c>
      <c r="D35" s="61">
        <f t="shared" si="8"/>
        <v>0.96915422885572144</v>
      </c>
      <c r="E35" s="9">
        <f>'Packet Rates'!E47*'Packet Sizes'!D29</f>
        <v>12000</v>
      </c>
      <c r="F35" s="10">
        <f>'Packet Rates'!F47*'Packet Sizes'!D29</f>
        <v>36000</v>
      </c>
      <c r="G35" s="10">
        <f>'Packet Rates'!G47*'Packet Sizes'!E29</f>
        <v>11040</v>
      </c>
      <c r="H35" s="10">
        <f>'Packet Rates'!H47*'Packet Sizes'!F29</f>
        <v>6901</v>
      </c>
      <c r="I35" s="10">
        <f>'Packet Rates'!I47*'Packet Sizes'!G29</f>
        <v>2324</v>
      </c>
      <c r="J35" s="10">
        <f>'Packet Rates'!J47*'Packet Sizes'!H29</f>
        <v>10720</v>
      </c>
      <c r="K35" s="21">
        <f>'Packet Rates'!K47*'Packet Sizes'!H29</f>
        <v>32160</v>
      </c>
      <c r="L35" s="23">
        <f t="shared" si="9"/>
        <v>42985</v>
      </c>
      <c r="M35" s="11">
        <f t="shared" si="10"/>
        <v>88425</v>
      </c>
      <c r="N35" s="23">
        <f t="shared" si="11"/>
        <v>300895</v>
      </c>
      <c r="O35" s="11">
        <f t="shared" si="12"/>
        <v>618975</v>
      </c>
      <c r="P35" s="53">
        <f t="shared" si="13"/>
        <v>0.96293233393927058</v>
      </c>
      <c r="Q35" s="54">
        <f t="shared" si="14"/>
        <v>0.9237476242545074</v>
      </c>
    </row>
    <row r="36" spans="1:17" ht="18.75" x14ac:dyDescent="0.25">
      <c r="A36" s="30" t="s">
        <v>94</v>
      </c>
      <c r="B36" s="34" t="s">
        <v>29</v>
      </c>
      <c r="C36" s="41">
        <f>'Packet Rates'!C48*'Packet Sizes'!C30</f>
        <v>3968</v>
      </c>
      <c r="D36" s="61">
        <f t="shared" si="8"/>
        <v>0.96915422885572144</v>
      </c>
      <c r="E36" s="9">
        <f>'Packet Rates'!E48*'Packet Sizes'!D30</f>
        <v>12000</v>
      </c>
      <c r="F36" s="10">
        <f>'Packet Rates'!F48*'Packet Sizes'!D30</f>
        <v>36000</v>
      </c>
      <c r="G36" s="10">
        <f>'Packet Rates'!G48*'Packet Sizes'!E30</f>
        <v>11040</v>
      </c>
      <c r="H36" s="10">
        <f>'Packet Rates'!H48*'Packet Sizes'!F30</f>
        <v>6901</v>
      </c>
      <c r="I36" s="10">
        <f>'Packet Rates'!I48*'Packet Sizes'!G30</f>
        <v>2324</v>
      </c>
      <c r="J36" s="10">
        <f>'Packet Rates'!J48*'Packet Sizes'!H30</f>
        <v>10720</v>
      </c>
      <c r="K36" s="21">
        <f>'Packet Rates'!K48*'Packet Sizes'!H30</f>
        <v>32160</v>
      </c>
      <c r="L36" s="23">
        <f t="shared" si="9"/>
        <v>42985</v>
      </c>
      <c r="M36" s="11">
        <f t="shared" si="10"/>
        <v>88425</v>
      </c>
      <c r="N36" s="23">
        <f t="shared" si="11"/>
        <v>300895</v>
      </c>
      <c r="O36" s="11">
        <f t="shared" si="12"/>
        <v>618975</v>
      </c>
      <c r="P36" s="53">
        <f t="shared" si="13"/>
        <v>0.96293233393927058</v>
      </c>
      <c r="Q36" s="54">
        <f t="shared" si="14"/>
        <v>0.9237476242545074</v>
      </c>
    </row>
    <row r="37" spans="1:17" ht="18.75" x14ac:dyDescent="0.25">
      <c r="A37" s="30" t="s">
        <v>96</v>
      </c>
      <c r="B37" s="34" t="s">
        <v>29</v>
      </c>
      <c r="C37" s="41">
        <f>'Packet Rates'!C49*'Packet Sizes'!C31</f>
        <v>3968</v>
      </c>
      <c r="D37" s="61">
        <f t="shared" si="8"/>
        <v>0.96915422885572144</v>
      </c>
      <c r="E37" s="9">
        <f>'Packet Rates'!E49*'Packet Sizes'!D31</f>
        <v>13920</v>
      </c>
      <c r="F37" s="10">
        <f>'Packet Rates'!F49*'Packet Sizes'!D31</f>
        <v>41760</v>
      </c>
      <c r="G37" s="10">
        <f>'Packet Rates'!G49*'Packet Sizes'!E31</f>
        <v>11040</v>
      </c>
      <c r="H37" s="10">
        <f>'Packet Rates'!H49*'Packet Sizes'!F31</f>
        <v>6901</v>
      </c>
      <c r="I37" s="10">
        <f>'Packet Rates'!I49*'Packet Sizes'!G31</f>
        <v>2324</v>
      </c>
      <c r="J37" s="10">
        <f>'Packet Rates'!J49*'Packet Sizes'!H31</f>
        <v>10720</v>
      </c>
      <c r="K37" s="21">
        <f>'Packet Rates'!K49*'Packet Sizes'!H31</f>
        <v>32160</v>
      </c>
      <c r="L37" s="23">
        <f t="shared" si="9"/>
        <v>44905</v>
      </c>
      <c r="M37" s="11">
        <f t="shared" si="10"/>
        <v>94185</v>
      </c>
      <c r="N37" s="23">
        <f t="shared" si="11"/>
        <v>314335</v>
      </c>
      <c r="O37" s="11">
        <f t="shared" si="12"/>
        <v>659295</v>
      </c>
      <c r="P37" s="53">
        <f t="shared" si="13"/>
        <v>0.96127664198075946</v>
      </c>
      <c r="Q37" s="54">
        <f t="shared" si="14"/>
        <v>0.91878054837897405</v>
      </c>
    </row>
    <row r="38" spans="1:17" ht="18.75" x14ac:dyDescent="0.25">
      <c r="A38" s="33"/>
      <c r="B38" s="34"/>
      <c r="C38" s="41"/>
      <c r="D38" s="61"/>
      <c r="E38" s="12"/>
      <c r="F38" s="13"/>
      <c r="G38" s="13"/>
      <c r="H38" s="13"/>
      <c r="I38" s="13"/>
      <c r="J38" s="13"/>
      <c r="K38" s="38"/>
      <c r="L38" s="24"/>
      <c r="M38" s="14"/>
      <c r="N38" s="24"/>
      <c r="O38" s="25"/>
      <c r="P38" s="53"/>
      <c r="Q38" s="54"/>
    </row>
    <row r="39" spans="1:17" ht="18.75" x14ac:dyDescent="0.25">
      <c r="A39" s="35"/>
      <c r="B39" s="36"/>
      <c r="C39" s="41"/>
      <c r="D39" s="61"/>
      <c r="E39" s="15"/>
      <c r="F39" s="16"/>
      <c r="G39" s="16"/>
      <c r="H39" s="16"/>
      <c r="I39" s="16"/>
      <c r="J39" s="16"/>
      <c r="K39" s="39"/>
      <c r="L39" s="26"/>
      <c r="M39" s="17"/>
      <c r="N39" s="26"/>
      <c r="O39" s="27"/>
      <c r="P39" s="53"/>
      <c r="Q39" s="54"/>
    </row>
  </sheetData>
  <mergeCells count="23">
    <mergeCell ref="E21:F21"/>
    <mergeCell ref="E22:F22"/>
    <mergeCell ref="L16:M16"/>
    <mergeCell ref="E18:F18"/>
    <mergeCell ref="J18:K18"/>
    <mergeCell ref="E19:F19"/>
    <mergeCell ref="J19:K19"/>
    <mergeCell ref="E20:F20"/>
    <mergeCell ref="J20:K20"/>
    <mergeCell ref="A15:A17"/>
    <mergeCell ref="B15:B17"/>
    <mergeCell ref="E15:M15"/>
    <mergeCell ref="N15:Q15"/>
    <mergeCell ref="C16:C17"/>
    <mergeCell ref="E16:F16"/>
    <mergeCell ref="G16:G17"/>
    <mergeCell ref="H16:H17"/>
    <mergeCell ref="I16:I17"/>
    <mergeCell ref="J16:K16"/>
    <mergeCell ref="C15:D15"/>
    <mergeCell ref="D16:D17"/>
    <mergeCell ref="N16:O16"/>
    <mergeCell ref="P16:Q16"/>
  </mergeCells>
  <conditionalFormatting sqref="C18:D39">
    <cfRule type="colorScale" priority="17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D18:D39">
    <cfRule type="colorScale" priority="7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E18:E20 E21:F39">
    <cfRule type="colorScale" priority="16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G18:G39">
    <cfRule type="colorScale" priority="15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H18:H39">
    <cfRule type="colorScale" priority="14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I18:I39">
    <cfRule type="colorScale" priority="13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J18:K39">
    <cfRule type="colorScale" priority="12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L18:M39">
    <cfRule type="colorScale" priority="11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N18:P39">
    <cfRule type="colorScale" priority="10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P18:P37">
    <cfRule type="colorScale" priority="2">
      <colorScale>
        <cfvo type="min"/>
        <cfvo type="percent" val="70"/>
        <cfvo type="max"/>
        <color rgb="FFF8696B"/>
        <color rgb="FFFFEB84"/>
        <color rgb="FF63BE7B"/>
      </colorScale>
    </cfRule>
    <cfRule type="colorScale" priority="3">
      <colorScale>
        <cfvo type="min"/>
        <cfvo type="percent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7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1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90"/>
        <cfvo type="max"/>
        <color rgb="FFFF7128"/>
        <color rgb="FFFFEB84"/>
        <color rgb="FFFFEF9C"/>
      </colorScale>
    </cfRule>
  </conditionalFormatting>
  <conditionalFormatting sqref="P18:P3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Q37">
    <cfRule type="colorScale" priority="1">
      <colorScale>
        <cfvo type="min"/>
        <cfvo type="percent" val="7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Packet Sizes</vt:lpstr>
      <vt:lpstr>Packet Rates</vt:lpstr>
      <vt:lpstr>Packet Data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 Szabó</dc:creator>
  <cp:lastModifiedBy>PR00F PR00F</cp:lastModifiedBy>
  <dcterms:created xsi:type="dcterms:W3CDTF">2024-08-03T11:17:45Z</dcterms:created>
  <dcterms:modified xsi:type="dcterms:W3CDTF">2025-01-05T17:30:53Z</dcterms:modified>
</cp:coreProperties>
</file>