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6.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prophet/Documents/"/>
    </mc:Choice>
  </mc:AlternateContent>
  <xr:revisionPtr revIDLastSave="0" documentId="13_ncr:1_{FD674267-535B-DF49-AA24-C735AAFF68F2}" xr6:coauthVersionLast="47" xr6:coauthVersionMax="47" xr10:uidLastSave="{00000000-0000-0000-0000-000000000000}"/>
  <bookViews>
    <workbookView xWindow="140" yWindow="500" windowWidth="23320" windowHeight="19400" xr2:uid="{2DF8CB43-B257-3B4C-818C-1C52F1F98E8C}"/>
  </bookViews>
  <sheets>
    <sheet name="Raw Data" sheetId="1" r:id="rId1"/>
    <sheet name="Quick Statistics" sheetId="2" r:id="rId2"/>
    <sheet name="EDA with CF" sheetId="3" r:id="rId3"/>
    <sheet name="Sales by Country with formulas" sheetId="4" r:id="rId4"/>
    <sheet name="Sales by Country with Pivot" sheetId="6" r:id="rId5"/>
    <sheet name="Top 5 Products" sheetId="8" r:id="rId6"/>
    <sheet name="Anomalies" sheetId="10" r:id="rId7"/>
    <sheet name="Best Sales Person by country " sheetId="11" r:id="rId8"/>
    <sheet name="Profit by Products " sheetId="12" r:id="rId9"/>
    <sheet name="Dynamic Country Wise" sheetId="13" r:id="rId10"/>
    <sheet name="Products to discontinue " sheetId="18" r:id="rId11"/>
  </sheets>
  <definedNames>
    <definedName name="_xlnm._FilterDatabase" localSheetId="7" hidden="1">'Best Sales Person by country '!$A$22:$B$22</definedName>
    <definedName name="_xlchart.v1.0" hidden="1">Anomalies!$D$3:$D$302</definedName>
    <definedName name="_xlchart.v1.1" hidden="1">Anomalies!$D$3:$D$302</definedName>
    <definedName name="_xlchart.v1.2" hidden="1">Anomalies!$B$3:$B$302</definedName>
    <definedName name="_xlchart.v1.3" hidden="1">Anomalies!$D$1</definedName>
    <definedName name="_xlchart.v1.4" hidden="1">Anomalies!$D$3:$D$302</definedName>
    <definedName name="Slicer_Geography">#N/A</definedName>
  </definedNames>
  <calcPr calcId="191029"/>
  <pivotCaches>
    <pivotCache cacheId="16"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6" i="13" l="1"/>
  <c r="E16" i="13" s="1"/>
  <c r="C15" i="13"/>
  <c r="E15" i="13" s="1"/>
  <c r="D16" i="13"/>
  <c r="D17" i="13"/>
  <c r="D18" i="13"/>
  <c r="D19" i="13"/>
  <c r="D20" i="13"/>
  <c r="D21" i="13"/>
  <c r="D22" i="13"/>
  <c r="D23" i="13"/>
  <c r="D24" i="13"/>
  <c r="D15" i="13"/>
  <c r="C24" i="13"/>
  <c r="E24" i="13" s="1"/>
  <c r="C23" i="13"/>
  <c r="E23" i="13" s="1"/>
  <c r="C22" i="13"/>
  <c r="E22" i="13" s="1"/>
  <c r="C21" i="13"/>
  <c r="E21" i="13" s="1"/>
  <c r="C20" i="13"/>
  <c r="E20" i="13" s="1"/>
  <c r="C19" i="13"/>
  <c r="E19" i="13" s="1"/>
  <c r="C18" i="13"/>
  <c r="E18" i="13" s="1"/>
  <c r="C17" i="13"/>
  <c r="E17" i="13" s="1"/>
  <c r="C11" i="13"/>
  <c r="B11" i="13"/>
  <c r="C10" i="13"/>
  <c r="B10" i="13"/>
  <c r="C9" i="13"/>
  <c r="B9" i="13"/>
  <c r="C8" i="13"/>
  <c r="B8" i="13"/>
  <c r="C6" i="13"/>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D22" i="12"/>
  <c r="D16" i="12"/>
  <c r="D17" i="12"/>
  <c r="D8" i="12"/>
  <c r="D25" i="12"/>
  <c r="D4" i="12"/>
  <c r="D13" i="12"/>
  <c r="D6" i="12"/>
  <c r="D12" i="12"/>
  <c r="D5" i="12"/>
  <c r="D10" i="12"/>
  <c r="D14" i="12"/>
  <c r="D18" i="12"/>
  <c r="D11" i="12"/>
  <c r="D15" i="12"/>
  <c r="D23" i="12"/>
  <c r="D9" i="12"/>
  <c r="D7" i="12"/>
  <c r="D20" i="12"/>
  <c r="D21" i="12"/>
  <c r="D19" i="12"/>
  <c r="D3" i="12"/>
  <c r="D24" i="12"/>
  <c r="B4" i="4"/>
  <c r="C4" i="4" s="1"/>
  <c r="D19" i="8"/>
  <c r="D6" i="8"/>
  <c r="D22" i="8"/>
  <c r="D8" i="8"/>
  <c r="D24" i="8"/>
  <c r="D7" i="8"/>
  <c r="D23" i="8"/>
  <c r="D9" i="8"/>
  <c r="D11" i="8"/>
  <c r="D14" i="8"/>
  <c r="D10" i="8"/>
  <c r="D26" i="8"/>
  <c r="D17" i="8"/>
  <c r="D13" i="8"/>
  <c r="D18" i="8"/>
  <c r="D21" i="8"/>
  <c r="D5" i="8"/>
  <c r="D4" i="8"/>
  <c r="D20" i="8"/>
  <c r="D12" i="8"/>
  <c r="D15" i="8"/>
  <c r="D16" i="8"/>
  <c r="D25" i="8"/>
  <c r="D5" i="4"/>
  <c r="D6" i="4"/>
  <c r="D7" i="4"/>
  <c r="D8" i="4"/>
  <c r="D9" i="4"/>
  <c r="D4" i="4"/>
  <c r="B9" i="4"/>
  <c r="C9" i="4" s="1"/>
  <c r="B5" i="4"/>
  <c r="C5" i="4" s="1"/>
  <c r="B6" i="4"/>
  <c r="C6" i="4" s="1"/>
  <c r="B7" i="4"/>
  <c r="C7" i="4" s="1"/>
  <c r="B8" i="4"/>
  <c r="C8" i="4" s="1"/>
  <c r="B3" i="2"/>
  <c r="C11" i="2"/>
  <c r="C10" i="2"/>
  <c r="B5" i="2"/>
  <c r="B11" i="2"/>
  <c r="B10" i="2"/>
  <c r="C6" i="2"/>
  <c r="C5" i="2"/>
  <c r="C4" i="2"/>
  <c r="B6" i="2"/>
  <c r="B4" i="2"/>
  <c r="C3" i="2"/>
  <c r="B23" i="13" l="1"/>
  <c r="B22" i="13"/>
  <c r="B21" i="13"/>
  <c r="B20" i="13"/>
  <c r="B19" i="13"/>
  <c r="B18" i="13"/>
  <c r="B15" i="13"/>
  <c r="B17" i="13"/>
  <c r="B24" i="13"/>
  <c r="B16" i="13"/>
  <c r="C7" i="2"/>
  <c r="B7" i="2"/>
</calcChain>
</file>

<file path=xl/sharedStrings.xml><?xml version="1.0" encoding="utf-8"?>
<sst xmlns="http://schemas.openxmlformats.org/spreadsheetml/2006/main" count="2969" uniqueCount="122">
  <si>
    <t>Sales Person</t>
  </si>
  <si>
    <t>Geography</t>
  </si>
  <si>
    <t>Product</t>
  </si>
  <si>
    <t>Amount</t>
  </si>
  <si>
    <t>Units</t>
  </si>
  <si>
    <t>Questions</t>
  </si>
  <si>
    <t>Cost per unit</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</si>
  <si>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</si>
  <si>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</si>
  <si>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</si>
  <si>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</si>
  <si>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</si>
  <si>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</si>
  <si>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</si>
  <si>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</si>
  <si>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</si>
  <si>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</si>
  <si>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</si>
  <si>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</si>
  <si>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</si>
  <si>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</si>
  <si>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</si>
  <si>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</si>
  <si>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</si>
  <si>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</si>
  <si>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</si>
  <si>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</si>
  <si>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</si>
  <si>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</si>
  <si>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</si>
  <si>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</si>
  <si>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</si>
  <si>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</si>
  <si>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</si>
  <si>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</si>
  <si>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</si>
  <si>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</si>
  <si>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 - See column Y</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</si>
  <si>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</si>
  <si>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</si>
  <si>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</si>
  <si>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</si>
  <si>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</si>
  <si>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</si>
  <si>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</si>
  <si>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</si>
  <si>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</si>
  <si>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</si>
  <si>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</si>
  <si>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</si>
  <si>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</si>
  <si>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</si>
  <si>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</si>
  <si>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</si>
  <si>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</si>
  <si>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 xml:space="preserve">Quick Statistics </t>
  </si>
  <si>
    <t xml:space="preserve">Average </t>
  </si>
  <si>
    <t xml:space="preserve">Median </t>
  </si>
  <si>
    <t xml:space="preserve">Min </t>
  </si>
  <si>
    <t xml:space="preserve">Max </t>
  </si>
  <si>
    <t xml:space="preserve">Range </t>
  </si>
  <si>
    <t xml:space="preserve">First Quartile </t>
  </si>
  <si>
    <t xml:space="preserve">Third Quartile </t>
  </si>
  <si>
    <t xml:space="preserve">Amount </t>
  </si>
  <si>
    <t xml:space="preserve">Units </t>
  </si>
  <si>
    <t xml:space="preserve">Stats </t>
  </si>
  <si>
    <t xml:space="preserve">Exploratory Data Analysis with Conditional Formatting </t>
  </si>
  <si>
    <t xml:space="preserve">Sales by Countries with Formulas </t>
  </si>
  <si>
    <t xml:space="preserve">Country Names </t>
  </si>
  <si>
    <t xml:space="preserve">Sales Amount </t>
  </si>
  <si>
    <t xml:space="preserve">Units Sold </t>
  </si>
  <si>
    <t>Sales Amount</t>
  </si>
  <si>
    <t>Row Labels</t>
  </si>
  <si>
    <t>Grand Total</t>
  </si>
  <si>
    <t>Sum of Amount</t>
  </si>
  <si>
    <t>Sum of Units</t>
  </si>
  <si>
    <t>Sum of Amount2</t>
  </si>
  <si>
    <t xml:space="preserve">Sales by Country using Pivot Table </t>
  </si>
  <si>
    <t xml:space="preserve">$ per unit </t>
  </si>
  <si>
    <t xml:space="preserve">Products </t>
  </si>
  <si>
    <t xml:space="preserve">Top 5 products $ per unit </t>
  </si>
  <si>
    <t>Top Performers by Country</t>
  </si>
  <si>
    <t xml:space="preserve">Bottom Performers by Country </t>
  </si>
  <si>
    <t>$</t>
  </si>
  <si>
    <t xml:space="preserve">Top performers by Country </t>
  </si>
  <si>
    <t xml:space="preserve">Let's try with the formula for practice </t>
  </si>
  <si>
    <t xml:space="preserve">Total Cost </t>
  </si>
  <si>
    <t xml:space="preserve">Total Sales Amount </t>
  </si>
  <si>
    <t xml:space="preserve">Profit by Product </t>
  </si>
  <si>
    <t xml:space="preserve">Cost per Unit </t>
  </si>
  <si>
    <t xml:space="preserve">Profit </t>
  </si>
  <si>
    <t xml:space="preserve">Sum of Profit </t>
  </si>
  <si>
    <t>Select a country</t>
  </si>
  <si>
    <t xml:space="preserve">Number of Transactions </t>
  </si>
  <si>
    <t xml:space="preserve">Sales </t>
  </si>
  <si>
    <t>Cost</t>
  </si>
  <si>
    <t xml:space="preserve">Quantity </t>
  </si>
  <si>
    <t xml:space="preserve">Total </t>
  </si>
  <si>
    <t>Dashboard - Country Level Sales Report</t>
  </si>
  <si>
    <t xml:space="preserve">Sales Person Report </t>
  </si>
  <si>
    <t xml:space="preserve">Sales Person </t>
  </si>
  <si>
    <t xml:space="preserve">Quick Summary </t>
  </si>
  <si>
    <t>Target</t>
  </si>
  <si>
    <t>Profit %</t>
  </si>
  <si>
    <t xml:space="preserve">Australia </t>
  </si>
  <si>
    <t xml:space="preserve">Product Name </t>
  </si>
  <si>
    <t xml:space="preserve">Reason </t>
  </si>
  <si>
    <t xml:space="preserve">Organic Choco Syrup </t>
  </si>
  <si>
    <t xml:space="preserve">Canada </t>
  </si>
  <si>
    <t xml:space="preserve">Spicy Special Slims </t>
  </si>
  <si>
    <t xml:space="preserve">Product sold is really low. Fairly unpopular in the region. Bringing in very less in revenue and making losses. </t>
  </si>
  <si>
    <t>Low revenue, loss making and the profit margin is not extrmely high as well. Even though it sells a fairly decent amount. It is still not the bestseller category in the country.</t>
  </si>
  <si>
    <r>
      <t>·</t>
    </r>
    <r>
      <rPr>
        <sz val="7"/>
        <color rgb="FF595959"/>
        <rFont val="Times New Roman"/>
        <family val="1"/>
      </rPr>
      <t xml:space="preserve">               </t>
    </r>
    <r>
      <rPr>
        <sz val="15"/>
        <color rgb="FF595959"/>
        <rFont val="Calibri"/>
        <family val="2"/>
        <scheme val="minor"/>
      </rPr>
      <t xml:space="preserve">It is always a good idea to take out mean and median both because it gives us a fairer idea as to how the data looks. </t>
    </r>
  </si>
  <si>
    <t xml:space="preserve">In the example we have our average as 152.2 and median as 124.5 </t>
  </si>
  <si>
    <t xml:space="preserve">which indicates that our data probably has more values which are </t>
  </si>
  <si>
    <t>higher than 152.2.</t>
  </si>
  <si>
    <t>Bakers Choco Chips is $5.60 and Manuka honey choco is $7.16.</t>
  </si>
  <si>
    <t xml:space="preserve">Min value in the amount column and unit’s column is coming as 0 </t>
  </si>
  <si>
    <t>which seems incorrect. Need to check with the data team again.</t>
  </si>
  <si>
    <t xml:space="preserve">Also, to count the number of Sales people we could have used UNIQUE in Excel 365 now. </t>
  </si>
  <si>
    <r>
      <t>·</t>
    </r>
    <r>
      <rPr>
        <sz val="7"/>
        <color rgb="FF595959"/>
        <rFont val="Times New Roman"/>
        <family val="1"/>
      </rPr>
      <t xml:space="preserve">               </t>
    </r>
    <r>
      <rPr>
        <b/>
        <sz val="15"/>
        <color rgb="FF595959"/>
        <rFont val="Calibri"/>
        <family val="2"/>
        <scheme val="minor"/>
      </rPr>
      <t xml:space="preserve">EDA (Exploratory Data Analysis) with Conditional Formatting – </t>
    </r>
    <r>
      <rPr>
        <sz val="15"/>
        <color rgb="FF595959"/>
        <rFont val="Calibri"/>
        <family val="2"/>
        <scheme val="minor"/>
      </rPr>
      <t xml:space="preserve">We can use CF with color scaling to see how high and low our data is going. </t>
    </r>
  </si>
  <si>
    <t xml:space="preserve">So, from the bird’s eye view we can see that there are a lot of numbers which are in light green and red and very few dark green. But since the average is more than the median, we can probably assume that the values in the green are skewing the statistics towards the higher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</si>
</sst>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_([$$-409]* #,##0.00_);_([$$-409]* \(#,##0.00\);_([$$-409]* &quot;-&quot;??_);_(@_)"/>
    <numFmt numFmtId="170" formatCode="[$$-409]#,##0"/>
  </numFmts>
  <fonts count="14" x14ac:knownFonts="1">
    <font>
      <sz val="12"/>
      <color theme="1"/>
      <name val="Calibri"/>
      <family val="2"/>
      <scheme val="minor"/>
    </font>
    <font>
      <b/>
      <sz val="12"/>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2"/>
      <color theme="0" tint="-0.249977111117893"/>
      <name val="Calibri"/>
      <family val="2"/>
      <scheme val="minor"/>
    </font>
    <font>
      <sz val="11"/>
      <color theme="1"/>
      <name val="Calibri"/>
      <family val="2"/>
      <scheme val="minor"/>
    </font>
    <font>
      <sz val="12"/>
      <color theme="1"/>
      <name val="Arial"/>
      <family val="2"/>
    </font>
    <font>
      <b/>
      <sz val="12"/>
      <color theme="1"/>
      <name val="Arial"/>
      <family val="2"/>
    </font>
    <font>
      <b/>
      <sz val="12"/>
      <color theme="0"/>
      <name val="Arial"/>
      <family val="2"/>
    </font>
    <font>
      <sz val="15"/>
      <color rgb="FF595959"/>
      <name val="Calibri"/>
      <family val="2"/>
      <scheme val="minor"/>
    </font>
    <font>
      <sz val="15"/>
      <color rgb="FF595959"/>
      <name val="Symbol"/>
      <charset val="2"/>
    </font>
    <font>
      <sz val="7"/>
      <color rgb="FF595959"/>
      <name val="Times New Roman"/>
      <family val="1"/>
    </font>
    <font>
      <b/>
      <sz val="15"/>
      <color rgb="FF595959"/>
      <name val="Calibri"/>
      <family val="2"/>
      <scheme val="minor"/>
    </font>
  </fonts>
  <fills count="17">
    <fill>
      <patternFill patternType="none"/>
    </fill>
    <fill>
      <patternFill patternType="gray125"/>
    </fill>
    <fill>
      <patternFill patternType="solid">
        <fgColor theme="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0"/>
        <bgColor theme="0" tint="-0.14999847407452621"/>
      </patternFill>
    </fill>
    <fill>
      <patternFill patternType="solid">
        <fgColor theme="7" tint="0.59999389629810485"/>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5" tint="0.39997558519241921"/>
        <bgColor indexed="64"/>
      </patternFill>
    </fill>
  </fills>
  <borders count="15">
    <border>
      <left/>
      <right/>
      <top/>
      <bottom/>
      <diagonal/>
    </border>
    <border>
      <left/>
      <right/>
      <top style="thin">
        <color theme="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83">
    <xf numFmtId="0" fontId="0" fillId="0" borderId="0" xfId="0"/>
    <xf numFmtId="0" fontId="2" fillId="3" borderId="0" xfId="0" applyFont="1" applyFill="1"/>
    <xf numFmtId="0" fontId="2" fillId="3" borderId="0" xfId="0" applyFont="1" applyFill="1" applyAlignment="1">
      <alignment horizontal="right"/>
    </xf>
    <xf numFmtId="0" fontId="0" fillId="4" borderId="1" xfId="0" applyFill="1" applyBorder="1"/>
    <xf numFmtId="164" fontId="0" fillId="4" borderId="1" xfId="0" applyNumberFormat="1" applyFill="1" applyBorder="1"/>
    <xf numFmtId="3" fontId="0" fillId="4" borderId="1" xfId="0" applyNumberFormat="1" applyFill="1" applyBorder="1"/>
    <xf numFmtId="165" fontId="0" fillId="0" borderId="0" xfId="0" applyNumberFormat="1"/>
    <xf numFmtId="0" fontId="0" fillId="0" borderId="1" xfId="0" applyBorder="1"/>
    <xf numFmtId="164" fontId="0" fillId="0" borderId="1" xfId="0" applyNumberFormat="1" applyBorder="1"/>
    <xf numFmtId="3" fontId="0" fillId="0" borderId="1" xfId="0" applyNumberFormat="1" applyBorder="1"/>
    <xf numFmtId="0" fontId="0" fillId="0" borderId="2" xfId="0" applyBorder="1"/>
    <xf numFmtId="0" fontId="3" fillId="0" borderId="2" xfId="0" applyFont="1" applyBorder="1" applyAlignment="1">
      <alignment horizontal="center"/>
    </xf>
    <xf numFmtId="166" fontId="0" fillId="0" borderId="2" xfId="0" applyNumberFormat="1" applyBorder="1" applyAlignment="1">
      <alignment horizontal="right"/>
    </xf>
    <xf numFmtId="0" fontId="0" fillId="0" borderId="2" xfId="0" applyBorder="1" applyAlignment="1">
      <alignment horizontal="right"/>
    </xf>
    <xf numFmtId="0" fontId="1" fillId="0" borderId="2" xfId="0" applyFont="1" applyBorder="1"/>
    <xf numFmtId="0" fontId="1" fillId="7" borderId="2" xfId="0" applyFont="1" applyFill="1" applyBorder="1"/>
    <xf numFmtId="0" fontId="0" fillId="0" borderId="0" xfId="0" applyAlignment="1">
      <alignment horizontal="right"/>
    </xf>
    <xf numFmtId="0" fontId="1" fillId="9" borderId="2" xfId="0" applyFont="1" applyFill="1" applyBorder="1"/>
    <xf numFmtId="0" fontId="1" fillId="10" borderId="2" xfId="0" applyFont="1" applyFill="1" applyBorder="1"/>
    <xf numFmtId="0" fontId="0" fillId="0" borderId="2" xfId="0" applyBorder="1" applyAlignment="1">
      <alignment horizontal="center"/>
    </xf>
    <xf numFmtId="0" fontId="1" fillId="6" borderId="2" xfId="0" applyFont="1" applyFill="1" applyBorder="1"/>
    <xf numFmtId="0" fontId="1" fillId="6" borderId="2" xfId="0" applyFont="1" applyFill="1" applyBorder="1" applyAlignment="1">
      <alignment horizontal="center"/>
    </xf>
    <xf numFmtId="0" fontId="1" fillId="6" borderId="2" xfId="0" applyFont="1" applyFill="1" applyBorder="1" applyAlignment="1">
      <alignment horizontal="right"/>
    </xf>
    <xf numFmtId="0" fontId="5" fillId="0" borderId="2" xfId="0" applyFont="1" applyBorder="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3" xfId="0" applyFont="1" applyFill="1" applyBorder="1" applyAlignment="1">
      <alignment horizontal="center"/>
    </xf>
    <xf numFmtId="0" fontId="3" fillId="2" borderId="4" xfId="0" applyFont="1" applyFill="1" applyBorder="1" applyAlignment="1">
      <alignment horizontal="center"/>
    </xf>
    <xf numFmtId="0" fontId="4" fillId="6" borderId="0" xfId="0" applyFont="1" applyFill="1" applyAlignment="1">
      <alignment horizontal="center" vertical="center"/>
    </xf>
    <xf numFmtId="0" fontId="4" fillId="8" borderId="0" xfId="0" applyFont="1" applyFill="1" applyAlignment="1">
      <alignment horizontal="center" vertical="center"/>
    </xf>
    <xf numFmtId="0" fontId="1" fillId="11" borderId="0" xfId="0" applyFont="1" applyFill="1" applyAlignment="1">
      <alignment horizontal="center" vertical="center"/>
    </xf>
    <xf numFmtId="0" fontId="1" fillId="7" borderId="0" xfId="0" applyFont="1" applyFill="1" applyAlignment="1">
      <alignment horizontal="center" vertical="center"/>
    </xf>
    <xf numFmtId="0" fontId="1" fillId="6" borderId="0" xfId="0" applyFont="1" applyFill="1" applyAlignment="1">
      <alignment horizontal="center" vertical="center"/>
    </xf>
    <xf numFmtId="0" fontId="0" fillId="4" borderId="2" xfId="0" applyFill="1" applyBorder="1"/>
    <xf numFmtId="0" fontId="0" fillId="0" borderId="0" xfId="0" applyAlignment="1">
      <alignment horizontal="center"/>
    </xf>
    <xf numFmtId="0" fontId="1" fillId="5" borderId="5" xfId="0" applyFont="1" applyFill="1" applyBorder="1" applyAlignment="1">
      <alignment horizontal="center" vertical="center"/>
    </xf>
    <xf numFmtId="0" fontId="1" fillId="0" borderId="0" xfId="0" applyFont="1"/>
    <xf numFmtId="0" fontId="1" fillId="0" borderId="2" xfId="0" applyFont="1" applyBorder="1" applyAlignment="1">
      <alignment horizontal="right"/>
    </xf>
    <xf numFmtId="170" fontId="0" fillId="0" borderId="2" xfId="0" applyNumberFormat="1" applyBorder="1" applyAlignment="1"/>
    <xf numFmtId="170" fontId="0" fillId="0" borderId="2" xfId="0" applyNumberFormat="1" applyBorder="1"/>
    <xf numFmtId="0" fontId="6" fillId="0" borderId="0" xfId="0" applyFont="1" applyBorder="1"/>
    <xf numFmtId="0" fontId="6" fillId="0" borderId="0" xfId="0" applyFont="1"/>
    <xf numFmtId="0" fontId="0" fillId="0" borderId="0" xfId="0" applyNumberFormat="1"/>
    <xf numFmtId="170" fontId="1" fillId="0" borderId="0" xfId="0" applyNumberFormat="1" applyFont="1"/>
    <xf numFmtId="170" fontId="0" fillId="0" borderId="0" xfId="0" applyNumberFormat="1"/>
    <xf numFmtId="164" fontId="6" fillId="0" borderId="0" xfId="0" applyNumberFormat="1" applyFont="1"/>
    <xf numFmtId="0" fontId="7" fillId="0" borderId="0" xfId="0" applyFont="1"/>
    <xf numFmtId="0" fontId="9" fillId="12" borderId="0" xfId="0" applyFont="1" applyFill="1" applyAlignment="1">
      <alignment horizontal="center" vertical="center"/>
    </xf>
    <xf numFmtId="0" fontId="8" fillId="14" borderId="2" xfId="0" applyFont="1" applyFill="1" applyBorder="1"/>
    <xf numFmtId="170" fontId="7" fillId="15" borderId="2" xfId="0" applyNumberFormat="1" applyFont="1" applyFill="1" applyBorder="1" applyAlignment="1">
      <alignment horizontal="center"/>
    </xf>
    <xf numFmtId="0" fontId="8" fillId="13" borderId="7" xfId="0" applyFont="1" applyFill="1" applyBorder="1"/>
    <xf numFmtId="0" fontId="7" fillId="15" borderId="7" xfId="0" applyFont="1" applyFill="1" applyBorder="1" applyAlignment="1">
      <alignment horizontal="center"/>
    </xf>
    <xf numFmtId="0" fontId="8" fillId="13" borderId="8" xfId="0" applyFont="1" applyFill="1" applyBorder="1" applyAlignment="1">
      <alignment horizontal="center" vertical="center"/>
    </xf>
    <xf numFmtId="0" fontId="8" fillId="13" borderId="9" xfId="0" applyFont="1" applyFill="1" applyBorder="1" applyAlignment="1">
      <alignment horizontal="center" vertical="center"/>
    </xf>
    <xf numFmtId="0" fontId="8" fillId="13" borderId="10" xfId="0" applyFont="1" applyFill="1" applyBorder="1" applyAlignment="1">
      <alignment horizontal="center" vertical="center"/>
    </xf>
    <xf numFmtId="0" fontId="8" fillId="16" borderId="7" xfId="0" applyFont="1" applyFill="1" applyBorder="1"/>
    <xf numFmtId="0" fontId="8" fillId="14" borderId="6" xfId="0" applyFont="1" applyFill="1" applyBorder="1"/>
    <xf numFmtId="170" fontId="7" fillId="15" borderId="6" xfId="0" applyNumberFormat="1" applyFont="1" applyFill="1" applyBorder="1" applyAlignment="1">
      <alignment horizontal="center"/>
    </xf>
    <xf numFmtId="0" fontId="7" fillId="13" borderId="8" xfId="0" applyFont="1" applyFill="1" applyBorder="1"/>
    <xf numFmtId="0" fontId="8" fillId="13" borderId="9" xfId="0" applyFont="1" applyFill="1" applyBorder="1" applyAlignment="1">
      <alignment horizontal="center"/>
    </xf>
    <xf numFmtId="0" fontId="8" fillId="13" borderId="10" xfId="0" applyFont="1" applyFill="1" applyBorder="1" applyAlignment="1">
      <alignment horizontal="center"/>
    </xf>
    <xf numFmtId="0" fontId="7" fillId="15" borderId="8" xfId="0" applyFont="1" applyFill="1" applyBorder="1"/>
    <xf numFmtId="0" fontId="7" fillId="15" borderId="10" xfId="0" applyFont="1" applyFill="1" applyBorder="1" applyAlignment="1">
      <alignment horizontal="center"/>
    </xf>
    <xf numFmtId="0" fontId="8" fillId="13" borderId="11" xfId="0" applyFont="1" applyFill="1" applyBorder="1" applyAlignment="1">
      <alignment horizontal="center" vertical="center"/>
    </xf>
    <xf numFmtId="0" fontId="8" fillId="13" borderId="0" xfId="0" applyFont="1" applyFill="1" applyBorder="1" applyAlignment="1">
      <alignment horizontal="center" vertical="center"/>
    </xf>
    <xf numFmtId="0" fontId="8" fillId="16" borderId="12" xfId="0" applyFont="1" applyFill="1" applyBorder="1"/>
    <xf numFmtId="0" fontId="8" fillId="15" borderId="13" xfId="0" applyFont="1" applyFill="1" applyBorder="1" applyAlignment="1">
      <alignment horizontal="center"/>
    </xf>
    <xf numFmtId="0" fontId="8" fillId="15" borderId="14" xfId="0" applyFont="1" applyFill="1" applyBorder="1" applyAlignment="1">
      <alignment horizontal="center"/>
    </xf>
    <xf numFmtId="0" fontId="1" fillId="14" borderId="6" xfId="0" applyFont="1" applyFill="1" applyBorder="1"/>
    <xf numFmtId="0" fontId="1" fillId="14" borderId="2" xfId="0" applyFont="1" applyFill="1" applyBorder="1"/>
    <xf numFmtId="0" fontId="7" fillId="15" borderId="6" xfId="0" applyFont="1" applyFill="1" applyBorder="1" applyAlignment="1">
      <alignment horizontal="center"/>
    </xf>
    <xf numFmtId="0" fontId="7" fillId="15" borderId="2" xfId="0" applyFont="1" applyFill="1" applyBorder="1" applyAlignment="1">
      <alignment horizontal="center"/>
    </xf>
    <xf numFmtId="170" fontId="7" fillId="0" borderId="6" xfId="0" applyNumberFormat="1" applyFont="1" applyBorder="1"/>
    <xf numFmtId="1" fontId="0" fillId="0" borderId="0" xfId="0" applyNumberFormat="1" applyAlignment="1">
      <alignment horizontal="center"/>
    </xf>
    <xf numFmtId="0" fontId="1" fillId="0" borderId="0" xfId="0" applyFont="1" applyAlignment="1">
      <alignment horizontal="center"/>
    </xf>
    <xf numFmtId="0" fontId="0" fillId="0" borderId="0" xfId="0" pivotButton="1" applyAlignment="1">
      <alignment horizontal="left"/>
    </xf>
    <xf numFmtId="0" fontId="0" fillId="0" borderId="0" xfId="0" applyAlignment="1">
      <alignment horizontal="left" vertical="center"/>
    </xf>
    <xf numFmtId="0" fontId="0" fillId="0" borderId="0" xfId="0" applyAlignment="1">
      <alignment horizontal="center" vertical="center" wrapText="1"/>
    </xf>
    <xf numFmtId="0" fontId="11" fillId="0" borderId="0" xfId="0" applyFont="1" applyAlignment="1">
      <alignment vertical="center"/>
    </xf>
    <xf numFmtId="0" fontId="10" fillId="0" borderId="0" xfId="0" applyFont="1" applyAlignment="1">
      <alignment horizontal="left" vertical="center" indent="2"/>
    </xf>
    <xf numFmtId="0" fontId="10" fillId="0" borderId="0" xfId="0" applyFont="1" applyAlignment="1">
      <alignment vertical="center"/>
    </xf>
    <xf numFmtId="0" fontId="13" fillId="0" borderId="0" xfId="0" applyFont="1" applyAlignment="1">
      <alignment vertical="center"/>
    </xf>
  </cellXfs>
  <cellStyles count="1">
    <cellStyle name="Normal" xfId="0" builtinId="0"/>
  </cellStyles>
  <dxfs count="73">
    <dxf>
      <alignment horizontal="center"/>
    </dxf>
    <dxf>
      <alignment horizontal="lef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left"/>
    </dxf>
    <dxf>
      <alignment horizontal="center"/>
    </dxf>
    <dxf>
      <font>
        <b val="0"/>
        <i val="0"/>
        <strike val="0"/>
        <condense val="0"/>
        <extend val="0"/>
        <outline val="0"/>
        <shadow val="0"/>
        <u val="none"/>
        <vertAlign val="baseline"/>
        <sz val="11"/>
        <color theme="1"/>
        <name val="Calibri"/>
        <family val="2"/>
        <scheme val="minor"/>
      </font>
      <numFmt numFmtId="164" formatCode="&quot;$&quot;#,##0_);[Red]\(&quot;$&quot;#,##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1"/>
        </top>
        <bottom/>
        <vertical/>
        <horizontal/>
      </border>
    </dxf>
    <dxf>
      <numFmt numFmtId="170" formatCode="[$$-409]#,##0"/>
    </dxf>
    <dxf>
      <numFmt numFmtId="170" formatCode="[$$-409]#,##0"/>
    </dxf>
    <dxf>
      <numFmt numFmtId="170" formatCode="[$$-409]#,##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1"/>
          <bgColor theme="1"/>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ill>
        <patternFill patternType="solid">
          <fgColor rgb="FFC6EFCE"/>
          <bgColor rgb="FF000000"/>
        </patternFill>
      </fill>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1"/>
          <bgColor theme="1"/>
        </patternFill>
      </fill>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Anomalies</a:t>
            </a:r>
          </a:p>
        </c:rich>
      </c:tx>
      <c:layout>
        <c:manualLayout>
          <c:xMode val="edge"/>
          <c:yMode val="edge"/>
          <c:x val="0.3844930008748906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Anomalies!$D$3:$D$302</c:f>
              <c:numCache>
                <c:formatCode>"$"#,##0_);[Red]\("$"#,##0\)</c:formatCode>
                <c:ptCount val="53"/>
                <c:pt idx="0">
                  <c:v>6706</c:v>
                </c:pt>
                <c:pt idx="1">
                  <c:v>959</c:v>
                </c:pt>
                <c:pt idx="2">
                  <c:v>8869</c:v>
                </c:pt>
                <c:pt idx="3">
                  <c:v>5012</c:v>
                </c:pt>
                <c:pt idx="4">
                  <c:v>2464</c:v>
                </c:pt>
                <c:pt idx="5">
                  <c:v>2114</c:v>
                </c:pt>
                <c:pt idx="6">
                  <c:v>2114</c:v>
                </c:pt>
                <c:pt idx="7">
                  <c:v>1974</c:v>
                </c:pt>
                <c:pt idx="8">
                  <c:v>553</c:v>
                </c:pt>
                <c:pt idx="9">
                  <c:v>2415</c:v>
                </c:pt>
                <c:pt idx="10">
                  <c:v>4760</c:v>
                </c:pt>
                <c:pt idx="11">
                  <c:v>2415</c:v>
                </c:pt>
                <c:pt idx="12">
                  <c:v>98</c:v>
                </c:pt>
                <c:pt idx="13">
                  <c:v>13391</c:v>
                </c:pt>
                <c:pt idx="14">
                  <c:v>3808</c:v>
                </c:pt>
                <c:pt idx="15">
                  <c:v>567</c:v>
                </c:pt>
                <c:pt idx="16">
                  <c:v>7455</c:v>
                </c:pt>
                <c:pt idx="17">
                  <c:v>12348</c:v>
                </c:pt>
                <c:pt idx="18">
                  <c:v>2744</c:v>
                </c:pt>
                <c:pt idx="19">
                  <c:v>2023</c:v>
                </c:pt>
                <c:pt idx="20">
                  <c:v>6755</c:v>
                </c:pt>
                <c:pt idx="21">
                  <c:v>847</c:v>
                </c:pt>
                <c:pt idx="22">
                  <c:v>4753</c:v>
                </c:pt>
                <c:pt idx="23">
                  <c:v>2793</c:v>
                </c:pt>
                <c:pt idx="24">
                  <c:v>4606</c:v>
                </c:pt>
                <c:pt idx="25">
                  <c:v>4480</c:v>
                </c:pt>
                <c:pt idx="26">
                  <c:v>2478</c:v>
                </c:pt>
                <c:pt idx="27">
                  <c:v>357</c:v>
                </c:pt>
                <c:pt idx="28">
                  <c:v>7833</c:v>
                </c:pt>
                <c:pt idx="29">
                  <c:v>2275</c:v>
                </c:pt>
                <c:pt idx="30">
                  <c:v>2135</c:v>
                </c:pt>
                <c:pt idx="31">
                  <c:v>819</c:v>
                </c:pt>
                <c:pt idx="32">
                  <c:v>4585</c:v>
                </c:pt>
                <c:pt idx="33">
                  <c:v>3864</c:v>
                </c:pt>
                <c:pt idx="34">
                  <c:v>3598</c:v>
                </c:pt>
                <c:pt idx="35">
                  <c:v>6853</c:v>
                </c:pt>
                <c:pt idx="36">
                  <c:v>4725</c:v>
                </c:pt>
                <c:pt idx="37">
                  <c:v>2023</c:v>
                </c:pt>
                <c:pt idx="38">
                  <c:v>2562</c:v>
                </c:pt>
                <c:pt idx="39">
                  <c:v>1302</c:v>
                </c:pt>
                <c:pt idx="40">
                  <c:v>3472</c:v>
                </c:pt>
                <c:pt idx="41">
                  <c:v>2702</c:v>
                </c:pt>
                <c:pt idx="42">
                  <c:v>1589</c:v>
                </c:pt>
                <c:pt idx="43">
                  <c:v>5194</c:v>
                </c:pt>
                <c:pt idx="44">
                  <c:v>490</c:v>
                </c:pt>
                <c:pt idx="45">
                  <c:v>609</c:v>
                </c:pt>
                <c:pt idx="46">
                  <c:v>1638</c:v>
                </c:pt>
                <c:pt idx="47">
                  <c:v>1071</c:v>
                </c:pt>
                <c:pt idx="48">
                  <c:v>1617</c:v>
                </c:pt>
                <c:pt idx="49">
                  <c:v>6657</c:v>
                </c:pt>
                <c:pt idx="50">
                  <c:v>4753</c:v>
                </c:pt>
                <c:pt idx="51">
                  <c:v>4781</c:v>
                </c:pt>
                <c:pt idx="52">
                  <c:v>2429</c:v>
                </c:pt>
              </c:numCache>
            </c:numRef>
          </c:xVal>
          <c:yVal>
            <c:numRef>
              <c:f>Anomalies!$E$3:$E$302</c:f>
              <c:numCache>
                <c:formatCode>#,##0</c:formatCode>
                <c:ptCount val="53"/>
                <c:pt idx="0">
                  <c:v>459</c:v>
                </c:pt>
                <c:pt idx="1">
                  <c:v>147</c:v>
                </c:pt>
                <c:pt idx="2">
                  <c:v>432</c:v>
                </c:pt>
                <c:pt idx="3">
                  <c:v>210</c:v>
                </c:pt>
                <c:pt idx="4">
                  <c:v>234</c:v>
                </c:pt>
                <c:pt idx="5">
                  <c:v>66</c:v>
                </c:pt>
                <c:pt idx="6">
                  <c:v>186</c:v>
                </c:pt>
                <c:pt idx="7">
                  <c:v>195</c:v>
                </c:pt>
                <c:pt idx="8">
                  <c:v>15</c:v>
                </c:pt>
                <c:pt idx="9">
                  <c:v>255</c:v>
                </c:pt>
                <c:pt idx="10">
                  <c:v>69</c:v>
                </c:pt>
                <c:pt idx="11">
                  <c:v>15</c:v>
                </c:pt>
                <c:pt idx="12">
                  <c:v>159</c:v>
                </c:pt>
                <c:pt idx="13">
                  <c:v>201</c:v>
                </c:pt>
                <c:pt idx="14">
                  <c:v>279</c:v>
                </c:pt>
                <c:pt idx="15">
                  <c:v>228</c:v>
                </c:pt>
                <c:pt idx="16">
                  <c:v>216</c:v>
                </c:pt>
                <c:pt idx="17">
                  <c:v>234</c:v>
                </c:pt>
                <c:pt idx="18">
                  <c:v>9</c:v>
                </c:pt>
                <c:pt idx="19">
                  <c:v>168</c:v>
                </c:pt>
                <c:pt idx="20">
                  <c:v>252</c:v>
                </c:pt>
                <c:pt idx="21">
                  <c:v>129</c:v>
                </c:pt>
                <c:pt idx="22">
                  <c:v>300</c:v>
                </c:pt>
                <c:pt idx="23">
                  <c:v>114</c:v>
                </c:pt>
                <c:pt idx="24">
                  <c:v>63</c:v>
                </c:pt>
                <c:pt idx="25">
                  <c:v>357</c:v>
                </c:pt>
                <c:pt idx="26">
                  <c:v>21</c:v>
                </c:pt>
                <c:pt idx="27">
                  <c:v>126</c:v>
                </c:pt>
                <c:pt idx="28">
                  <c:v>243</c:v>
                </c:pt>
                <c:pt idx="29">
                  <c:v>447</c:v>
                </c:pt>
                <c:pt idx="30">
                  <c:v>27</c:v>
                </c:pt>
                <c:pt idx="31">
                  <c:v>306</c:v>
                </c:pt>
                <c:pt idx="32">
                  <c:v>240</c:v>
                </c:pt>
                <c:pt idx="33">
                  <c:v>177</c:v>
                </c:pt>
                <c:pt idx="34">
                  <c:v>81</c:v>
                </c:pt>
                <c:pt idx="35">
                  <c:v>372</c:v>
                </c:pt>
                <c:pt idx="36">
                  <c:v>174</c:v>
                </c:pt>
                <c:pt idx="37">
                  <c:v>78</c:v>
                </c:pt>
                <c:pt idx="38">
                  <c:v>6</c:v>
                </c:pt>
                <c:pt idx="39">
                  <c:v>402</c:v>
                </c:pt>
                <c:pt idx="40">
                  <c:v>96</c:v>
                </c:pt>
                <c:pt idx="41">
                  <c:v>363</c:v>
                </c:pt>
                <c:pt idx="42">
                  <c:v>303</c:v>
                </c:pt>
                <c:pt idx="43">
                  <c:v>288</c:v>
                </c:pt>
                <c:pt idx="44">
                  <c:v>84</c:v>
                </c:pt>
                <c:pt idx="45">
                  <c:v>99</c:v>
                </c:pt>
                <c:pt idx="46">
                  <c:v>48</c:v>
                </c:pt>
                <c:pt idx="47">
                  <c:v>270</c:v>
                </c:pt>
                <c:pt idx="48">
                  <c:v>126</c:v>
                </c:pt>
                <c:pt idx="49">
                  <c:v>276</c:v>
                </c:pt>
                <c:pt idx="50">
                  <c:v>246</c:v>
                </c:pt>
                <c:pt idx="51">
                  <c:v>123</c:v>
                </c:pt>
                <c:pt idx="52">
                  <c:v>144</c:v>
                </c:pt>
              </c:numCache>
            </c:numRef>
          </c:yVal>
          <c:smooth val="0"/>
          <c:extLst>
            <c:ext xmlns:c16="http://schemas.microsoft.com/office/drawing/2014/chart" uri="{C3380CC4-5D6E-409C-BE32-E72D297353CC}">
              <c16:uniqueId val="{00000000-226D-864C-B994-CB3B23061A4B}"/>
            </c:ext>
          </c:extLst>
        </c:ser>
        <c:dLbls>
          <c:showLegendKey val="0"/>
          <c:showVal val="0"/>
          <c:showCatName val="0"/>
          <c:showSerName val="0"/>
          <c:showPercent val="0"/>
          <c:showBubbleSize val="0"/>
        </c:dLbls>
        <c:axId val="2026205536"/>
        <c:axId val="2029267328"/>
      </c:scatterChart>
      <c:valAx>
        <c:axId val="20262055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crossAx val="2029267328"/>
        <c:crosses val="autoZero"/>
        <c:crossBetween val="midCat"/>
      </c:valAx>
      <c:valAx>
        <c:axId val="20292673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26205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A3A03BC0-57BA-C046-A908-474064AD51F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plotArea>
      <cx:plotAreaRegion>
        <cx:series layoutId="boxWhisker" uniqueId="{ACFAEB7F-C1F6-D64D-9DF2-C0858F668662}">
          <cx:tx>
            <cx:txData>
              <cx:f>_xlchart.v1.3</cx:f>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158155</xdr:colOff>
      <xdr:row>0</xdr:row>
      <xdr:rowOff>63500</xdr:rowOff>
    </xdr:from>
    <xdr:to>
      <xdr:col>0</xdr:col>
      <xdr:colOff>1295400</xdr:colOff>
      <xdr:row>6</xdr:row>
      <xdr:rowOff>102195</xdr:rowOff>
    </xdr:to>
    <xdr:pic>
      <xdr:nvPicPr>
        <xdr:cNvPr id="3" name="Picture 2">
          <a:extLst>
            <a:ext uri="{FF2B5EF4-FFF2-40B4-BE49-F238E27FC236}">
              <a16:creationId xmlns:a16="http://schemas.microsoft.com/office/drawing/2014/main" id="{C6770EDC-AA4F-8040-8121-762A74FCF54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158155" y="63500"/>
          <a:ext cx="113724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101600</xdr:colOff>
      <xdr:row>1</xdr:row>
      <xdr:rowOff>8465</xdr:rowOff>
    </xdr:from>
    <xdr:to>
      <xdr:col>11</xdr:col>
      <xdr:colOff>601132</xdr:colOff>
      <xdr:row>15</xdr:row>
      <xdr:rowOff>59264</xdr:rowOff>
    </xdr:to>
    <xdr:graphicFrame macro="">
      <xdr:nvGraphicFramePr>
        <xdr:cNvPr id="2" name="Chart 1">
          <a:extLst>
            <a:ext uri="{FF2B5EF4-FFF2-40B4-BE49-F238E27FC236}">
              <a16:creationId xmlns:a16="http://schemas.microsoft.com/office/drawing/2014/main" id="{732BC3ED-770E-54E7-1D09-85823A522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101600</xdr:colOff>
      <xdr:row>15</xdr:row>
      <xdr:rowOff>59266</xdr:rowOff>
    </xdr:from>
    <xdr:to>
      <xdr:col>11</xdr:col>
      <xdr:colOff>601133</xdr:colOff>
      <xdr:row>28</xdr:row>
      <xdr:rowOff>160866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E924833-9C3E-FD7D-D3BD-6117923E97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524500" y="1219200"/>
              <a:ext cx="4627033" cy="6096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8467</xdr:colOff>
      <xdr:row>1</xdr:row>
      <xdr:rowOff>0</xdr:rowOff>
    </xdr:from>
    <xdr:to>
      <xdr:col>17</xdr:col>
      <xdr:colOff>431800</xdr:colOff>
      <xdr:row>29</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5BD28B2-C49A-8BD0-FAE5-6A71FEEA34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384367" y="203200"/>
              <a:ext cx="4550833" cy="16256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16330</xdr:colOff>
      <xdr:row>3</xdr:row>
      <xdr:rowOff>3629</xdr:rowOff>
    </xdr:from>
    <xdr:to>
      <xdr:col>7</xdr:col>
      <xdr:colOff>789214</xdr:colOff>
      <xdr:row>13</xdr:row>
      <xdr:rowOff>136071</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A62D0184-9963-DC8E-FF21-9B262689DD1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5450116" y="602343"/>
              <a:ext cx="2423884" cy="21281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may Dhaundiyal" refreshedDate="45001.669027662036" createdVersion="8" refreshedVersion="8" minRefreshableVersion="3" recordCount="300" xr:uid="{9D7EF02D-23F6-1E48-85B2-B818B801E855}">
  <cacheSource type="worksheet">
    <worksheetSource name="Data"/>
  </cacheSource>
  <cacheFields count="8">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ount="120">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sharedItems>
    </cacheField>
    <cacheField name="Cost per Unit " numFmtId="0">
      <sharedItems containsSemiMixedTypes="0" containsString="0" containsNumber="1" minValue="3.11" maxValue="16.73"/>
    </cacheField>
    <cacheField name="Total Cost " numFmtId="0">
      <sharedItems containsSemiMixedTypes="0" containsString="0" containsNumber="1" minValue="0" maxValue="8682.8700000000008" count="282">
        <n v="1651.8600000000001"/>
        <n v="3970.3500000000004"/>
        <n v="1746.3600000000001"/>
        <n v="1863.36"/>
        <n v="5444.1"/>
        <n v="5343.8399999999992"/>
        <n v="312.66000000000003"/>
        <n v="2051.6999999999998"/>
        <n v="877.5"/>
        <n v="140.39999999999998"/>
        <n v="6075.3"/>
        <n v="447.84"/>
        <n v="1054.8"/>
        <n v="503.82"/>
        <n v="3077.1"/>
        <n v="472.56"/>
        <n v="503.73"/>
        <n v="3600.18"/>
        <n v="1406.8799999999999"/>
        <n v="1720.4399999999998"/>
        <n v="584.1"/>
        <n v="1518.66"/>
        <n v="1377.57"/>
        <n v="1558.56"/>
        <n v="2181.7800000000002"/>
        <n v="2155.23"/>
        <n v="1476.7199999999998"/>
        <n v="2070.8999999999996"/>
        <n v="97.350000000000009"/>
        <n v="194.70000000000002"/>
        <n v="506.94"/>
        <n v="114.6"/>
        <n v="2651.67"/>
        <n v="117.24"/>
        <n v="842.4"/>
        <n v="4717.8599999999997"/>
        <n v="1494.72"/>
        <n v="3559.95"/>
        <n v="648.75"/>
        <n v="2258.5500000000002"/>
        <n v="351.33"/>
        <n v="992.97"/>
        <n v="175.95000000000002"/>
        <n v="2983.5"/>
        <n v="137.51999999999998"/>
        <n v="1226.6100000000001"/>
        <n v="181.65"/>
        <n v="316.43999999999994"/>
        <n v="537"/>
        <n v="485.15999999999997"/>
        <n v="342.80999999999995"/>
        <n v="567"/>
        <n v="1899.5400000000002"/>
        <n v="643.77"/>
        <n v="394.5"/>
        <n v="121.28999999999999"/>
        <n v="4359.6000000000004"/>
        <n v="1954.68"/>
        <n v="277.92"/>
        <n v="3463.11"/>
        <n v="77.850000000000009"/>
        <n v="1693.89"/>
        <n v="52.739999999999995"/>
        <n v="351.90000000000003"/>
        <n v="1465.56"/>
        <n v="345.21"/>
        <n v="97.05"/>
        <n v="1237.6799999999998"/>
        <n v="1489.8"/>
        <n v="6142.5"/>
        <n v="593.76"/>
        <n v="1557.0000000000002"/>
        <n v="5225.04"/>
        <n v="730.32"/>
        <n v="1070.8500000000001"/>
        <n v="3207.42"/>
        <n v="890.4"/>
        <n v="2357.73"/>
        <n v="1215.9000000000001"/>
        <n v="475.83"/>
        <n v="512.85"/>
        <n v="1805.1299999999999"/>
        <n v="1147.5899999999999"/>
        <n v="1355.13"/>
        <n v="160.44"/>
        <n v="1681.5600000000002"/>
        <n v="2052"/>
        <n v="2448.7200000000003"/>
        <n v="2242.0800000000004"/>
        <n v="302.39999999999998"/>
        <n v="986.25"/>
        <n v="603.57000000000005"/>
        <n v="2051.4"/>
        <n v="27.99"/>
        <n v="2024.1000000000001"/>
        <n v="3238.5600000000004"/>
        <n v="2292"/>
        <n v="8682.8700000000008"/>
        <n v="81"/>
        <n v="106.92"/>
        <n v="1113.3"/>
        <n v="1262.4000000000001"/>
        <n v="184.58999999999997"/>
        <n v="268.79999999999995"/>
        <n v="1204.56"/>
        <n v="1202.8800000000001"/>
        <n v="285.59999999999997"/>
        <n v="1466.8799999999999"/>
        <n v="2632.5"/>
        <n v="2553.6"/>
        <n v="1222.95"/>
        <n v="570.24"/>
        <n v="659.93999999999994"/>
        <n v="3651.48"/>
        <n v="892.86"/>
        <n v="1183.5"/>
        <n v="3477.6"/>
        <n v="1211.76"/>
        <n v="2158.17"/>
        <n v="5019"/>
        <n v="1669.9499999999998"/>
        <n v="566.57999999999993"/>
        <n v="737.09999999999991"/>
        <n v="1804.32"/>
        <n v="2620.9500000000003"/>
        <n v="765.06"/>
        <n v="820.68"/>
        <n v="1082.28"/>
        <n v="732.75"/>
        <n v="2678.0400000000004"/>
        <n v="83.97"/>
        <n v="1842.45"/>
        <n v="2556.12"/>
        <n v="2459.1600000000003"/>
        <n v="2173.5"/>
        <n v="1142.3999999999999"/>
        <n v="2152.3799999999997"/>
        <n v="625.11"/>
        <n v="4758.3"/>
        <n v="2706.48"/>
        <n v="243"/>
        <n v="1028.4299999999998"/>
        <n v="324"/>
        <n v="1558.62"/>
        <n v="946.80000000000007"/>
        <n v="410.34"/>
        <n v="966.6"/>
        <n v="939.32999999999993"/>
        <n v="4764.42"/>
        <n v="5303.34"/>
        <n v="2319.84"/>
        <n v="2850.3900000000003"/>
        <n v="1917"/>
        <n v="6477.03"/>
        <n v="2771.01"/>
        <n v="237.32999999999998"/>
        <n v="486.75"/>
        <n v="371.09999999999997"/>
        <n v="1145.19"/>
        <n v="1966.83"/>
        <n v="3785.22"/>
        <n v="191.16"/>
        <n v="1833.6"/>
        <n v="1150.4099999999999"/>
        <n v="50.4"/>
        <n v="1925.0099999999998"/>
        <n v="1306.26"/>
        <n v="253.47"/>
        <n v="1425.6000000000001"/>
        <n v="151.19999999999999"/>
        <n v="3412.92"/>
        <n v="280.26000000000005"/>
        <n v="991.19999999999993"/>
        <n v="957.59999999999991"/>
        <n v="3229.2"/>
        <n v="251.99999999999997"/>
        <n v="322.2"/>
        <n v="2961.21"/>
        <n v="587.79"/>
        <n v="1319.8799999999999"/>
        <n v="1905.1499999999999"/>
        <n v="4317.3"/>
        <n v="552.30000000000007"/>
        <n v="1173.69"/>
        <n v="1377.6"/>
        <n v="541.14"/>
        <n v="3634.44"/>
        <n v="1529.4599999999998"/>
        <n v="726.6"/>
        <n v="1977.7499999999998"/>
        <n v="1521.45"/>
        <n v="2335.5"/>
        <n v="631.79999999999995"/>
        <n v="0"/>
        <n v="849.87"/>
        <n v="1661.31"/>
        <n v="1746.8999999999999"/>
        <n v="912.87"/>
        <n v="276.15000000000003"/>
        <n v="2022.3899999999999"/>
        <n v="1019.52"/>
        <n v="791.37"/>
        <n v="1520.82"/>
        <n v="2511"/>
        <n v="35.64"/>
        <n v="3312.54"/>
        <n v="1611.03"/>
        <n v="659.24999999999989"/>
        <n v="1634.8500000000001"/>
        <n v="752.55000000000007"/>
        <n v="2521.2600000000002"/>
        <n v="422.28000000000003"/>
        <n v="298.2"/>
        <n v="506.22"/>
        <n v="825.93000000000006"/>
        <n v="467.1"/>
        <n v="29.31"/>
        <n v="70.38"/>
        <n v="19.41"/>
        <n v="1667.52"/>
        <n v="279.89999999999998"/>
        <n v="487.2"/>
        <n v="501.90000000000003"/>
        <n v="1283.52"/>
        <n v="5119.38"/>
        <n v="4775.76"/>
        <n v="3394.26"/>
        <n v="1555.89"/>
        <n v="1123.1999999999998"/>
        <n v="174.69"/>
        <n v="554.4"/>
        <n v="1076.1899999999998"/>
        <n v="2592"/>
        <n v="3855.0599999999995"/>
        <n v="270.57"/>
        <n v="466.5"/>
        <n v="942.32999999999993"/>
        <n v="2989.44"/>
        <n v="699.75"/>
        <n v="225.81"/>
        <n v="1063.95"/>
        <n v="427.68"/>
        <n v="2315.4899999999998"/>
        <n v="1875.33"/>
        <n v="149.28"/>
        <n v="783"/>
        <n v="4520.88"/>
        <n v="1058.76"/>
        <n v="702"/>
        <n v="759.33"/>
        <n v="756.36"/>
        <n v="238.56"/>
        <n v="281.52"/>
        <n v="492.66"/>
        <n v="2867.3999999999996"/>
        <n v="973.5"/>
        <n v="902.16"/>
        <n v="33.599999999999994"/>
        <n v="3237.48"/>
        <n v="289.22999999999996"/>
        <n v="1424.34"/>
        <n v="14.91"/>
        <n v="1053.99"/>
        <n v="916.8"/>
        <n v="2014.92"/>
        <n v="817.74"/>
        <n v="1782.27"/>
        <n v="591.75"/>
        <n v="1496.88"/>
        <n v="515.52"/>
        <n v="234.48"/>
        <n v="677.43"/>
        <n v="365.16"/>
        <n v="233.64000000000001"/>
        <n v="2409.12"/>
        <n v="1499.1000000000001"/>
        <n v="782.46"/>
        <n v="2927.0699999999997"/>
        <n v="4348.08"/>
        <n v="1696.8"/>
        <n v="2709.63"/>
        <n v="1341.3"/>
      </sharedItems>
    </cacheField>
    <cacheField name="Profit " numFmtId="164">
      <sharedItems containsSemiMixedTypes="0" containsString="0" containsNumber="1" minValue="-7884.8700000000008" maxValue="15841.19" count="300">
        <n v="-27.860000000000127"/>
        <n v="2735.6499999999996"/>
        <n v="-787.36000000000013"/>
        <n v="7768.64"/>
        <n v="-3344.1000000000004"/>
        <n v="3525.1600000000008"/>
        <n v="2368.34"/>
        <n v="2960.3"/>
        <n v="403.5"/>
        <n v="4850.6000000000004"/>
        <n v="-4290.3"/>
        <n v="3535.16"/>
        <n v="1591.2"/>
        <n v="-251.82"/>
        <n v="-613.09999999999991"/>
        <n v="1641.44"/>
        <n v="7189.27"/>
        <n v="12009.82"/>
        <n v="-1070.8799999999999"/>
        <n v="7722.56"/>
        <n v="7570.9"/>
        <n v="182.33999999999992"/>
        <n v="827.43000000000006"/>
        <n v="212.44000000000005"/>
        <n v="-67.7800000000002"/>
        <n v="8155.77"/>
        <n v="-1455.7199999999998"/>
        <n v="-96.899999999999636"/>
        <n v="6216.65"/>
        <n v="4488.3"/>
        <n v="5891.06"/>
        <n v="438.4"/>
        <n v="4369.33"/>
        <n v="5699.76"/>
        <n v="3133.6"/>
        <n v="-3583.8599999999997"/>
        <n v="4532.28"/>
        <n v="-1655.9499999999998"/>
        <n v="2613.25"/>
        <n v="30.449999999999818"/>
        <n v="6634.67"/>
        <n v="3424.0299999999997"/>
        <n v="1266.05"/>
        <n v="-568.5"/>
        <n v="100.48000000000002"/>
        <n v="3722.39"/>
        <n v="4893.3500000000004"/>
        <n v="8881.56"/>
        <n v="2802"/>
        <n v="4533.84"/>
        <n v="15841.19"/>
        <n v="-70"/>
        <n v="7674"/>
        <n v="4680.46"/>
        <n v="4116.2299999999996"/>
        <n v="5044.5"/>
        <n v="1341.71"/>
        <n v="3417.3999999999996"/>
        <n v="-869.68000000000006"/>
        <n v="-95.920000000000016"/>
        <n v="778.88999999999987"/>
        <n v="6040.15"/>
        <n v="623.1099999999999"/>
        <n v="885.26"/>
        <n v="9357.1"/>
        <n v="739.44"/>
        <n v="4141.79"/>
        <n v="2317.9499999999998"/>
        <n v="2780.32"/>
        <n v="-628.79999999999995"/>
        <n v="-556.5"/>
        <n v="1632.24"/>
        <n v="12772"/>
        <n v="3237.96"/>
        <n v="2160.6799999999998"/>
        <n v="2702.1499999999996"/>
        <n v="-2353.42"/>
        <n v="4484.84"/>
        <n v="-792.4"/>
        <n v="11033.27"/>
        <n v="7674.1"/>
        <n v="-419.83"/>
        <n v="2826.15"/>
        <n v="2002.8700000000001"/>
        <n v="-1084.5899999999999"/>
        <n v="6456.87"/>
        <n v="7532.56"/>
        <n v="-708.56000000000017"/>
        <n v="-1485"/>
        <n v="22.279999999999745"/>
        <n v="6685.18"/>
        <n v="5212.92"/>
        <n v="2805.6"/>
        <n v="-517.25"/>
        <n v="2133.4299999999998"/>
        <n v="2253.6"/>
        <n v="2380.0100000000002"/>
        <n v="1143.48"/>
        <n v="10323.9"/>
        <n v="450.4399999999996"/>
        <n v="578"/>
        <n v="-7884.8700000000008"/>
        <n v="2852"/>
        <n v="2637.08"/>
        <n v="8658.7000000000007"/>
        <n v="305.59999999999991"/>
        <n v="11232.41"/>
        <n v="6479.2"/>
        <n v="202.44000000000005"/>
        <n v="820.11999999999989"/>
        <n v="4950.3999999999996"/>
        <n v="458.12000000000012"/>
        <n v="3975.5"/>
        <n v="5454.4"/>
        <n v="205.04999999999995"/>
        <n v="-45.240000000000009"/>
        <n v="845.06000000000006"/>
        <n v="3103.52"/>
        <n v="10678.14"/>
        <n v="1357.5"/>
        <n v="-1951.6"/>
        <n v="4913.24"/>
        <n v="-1311.17"/>
        <n v="-266"/>
        <n v="-710.94999999999982"/>
        <n v="2226.42"/>
        <n v="3868.9"/>
        <n v="3746.6800000000003"/>
        <n v="4036.0499999999997"/>
        <n v="3672.94"/>
        <n v="-652.67999999999995"/>
        <n v="7655.71"/>
        <n v="2256.7200000000003"/>
        <n v="5797.24"/>
        <n v="-214.75"/>
        <n v="2998.9599999999996"/>
        <n v="5964.03"/>
        <n v="1909.55"/>
        <n v="1923.88"/>
        <n v="-2200.1600000000003"/>
        <n v="-2131.5"/>
        <n v="-1044.3999999999999"/>
        <n v="2126.67"/>
        <n v="5694.6200000000008"/>
        <n v="9300.89"/>
        <n v="-3939.3"/>
        <n v="345.52"/>
        <n v="6589"/>
        <n v="987.57000000000016"/>
        <n v="6998"/>
        <n v="-1201.6199999999999"/>
        <n v="2245.1999999999998"/>
        <n v="8024.66"/>
        <n v="-966.6"/>
        <n v="7922.67"/>
        <n v="-1208.42"/>
        <n v="4922.2700000000004"/>
        <n v="-1901.3400000000001"/>
        <n v="2272.16"/>
        <n v="4982.6099999999997"/>
        <n v="5734"/>
        <n v="-4202.03"/>
        <n v="2898.99"/>
        <n v="1897.67"/>
        <n v="2292.25"/>
        <n v="12578.9"/>
        <n v="1500.81"/>
        <n v="1827.17"/>
        <n v="-2966.22"/>
        <n v="2391.84"/>
        <n v="2751.4"/>
        <n v="501.59000000000015"/>
        <n v="4940.6000000000004"/>
        <n v="83.990000000000236"/>
        <n v="190.43000000000006"/>
        <n v="2081.7399999999998"/>
        <n v="369.53"/>
        <n v="8647.4"/>
        <n v="1409.8"/>
        <n v="8109.08"/>
        <n v="1169.4100000000001"/>
        <n v="2778.74"/>
        <n v="1332.8000000000002"/>
        <n v="3998.4"/>
        <n v="3796.44"/>
        <n v="4029.8"/>
        <n v="6027"/>
        <n v="2218.8000000000002"/>
        <n v="902.79"/>
        <n v="5558.21"/>
        <n v="1319.1200000000001"/>
        <n v="-15.149999999999864"/>
        <n v="-2385.3000000000002"/>
        <n v="5747.7"/>
        <n v="-613.69000000000005"/>
        <n v="1478.4"/>
        <n v="165.86"/>
        <n v="2424.31"/>
        <n v="3218.56"/>
        <n v="3195.54"/>
        <n v="9577.4"/>
        <n v="-703.74999999999977"/>
        <n v="4.5499999999999545"/>
        <n v="765.5"/>
        <n v="425.20000000000005"/>
        <n v="5306"/>
        <n v="3168.13"/>
        <n v="-723.31"/>
        <n v="31.100000000000136"/>
        <n v="725.13"/>
        <n v="-122.15000000000003"/>
        <n v="7812.6100000000006"/>
        <n v="6253.48"/>
        <n v="6117.63"/>
        <n v="2399.1800000000003"/>
        <n v="2347"/>
        <n v="3513.36"/>
        <n v="-2346.54"/>
        <n v="-1226.03"/>
        <n v="1559.75"/>
        <n v="1319.1499999999999"/>
        <n v="-472.55000000000007"/>
        <n v="3596.74"/>
        <n v="4379.72"/>
        <n v="3838.8"/>
        <n v="1516.78"/>
        <n v="8225.07"/>
        <n v="2451.9"/>
        <n v="5885.69"/>
        <n v="2491.62"/>
        <n v="8536.85"/>
        <n v="6091.59"/>
        <n v="1839.48"/>
        <n v="4039.1"/>
        <n v="121.80000000000001"/>
        <n v="5868.1"/>
        <n v="4190.4799999999996"/>
        <n v="-1955.38"/>
        <n v="-3473.76"/>
        <n v="3913.74"/>
        <n v="4576.1099999999997"/>
        <n v="2348.8000000000002"/>
        <n v="9485.31"/>
        <n v="1881.6"/>
        <n v="8429.81"/>
        <n v="-2347"/>
        <n v="-1153.0599999999995"/>
        <n v="429.43"/>
        <n v="3292.5"/>
        <n v="646.67000000000007"/>
        <n v="2204.56"/>
        <n v="245.25"/>
        <n v="1762.19"/>
        <n v="5670.05"/>
        <n v="-210.68"/>
        <n v="3963.51"/>
        <n v="2548.67"/>
        <n v="39.72"/>
        <n v="-330.67999999999995"/>
        <n v="-349"/>
        <n v="5608.12"/>
        <n v="593.24"/>
        <n v="5731"/>
        <n v="1452.67"/>
        <n v="-147.36000000000001"/>
        <n v="1399.44"/>
        <n v="3547.48"/>
        <n v="5282.34"/>
        <n v="-1796.3999999999996"/>
        <n v="4045.5"/>
        <n v="2370.34"/>
        <n v="714.84"/>
        <n v="6784.4"/>
        <n v="3419.52"/>
        <n v="2629.77"/>
        <n v="1669.66"/>
        <n v="2974.09"/>
        <n v="1214.01"/>
        <n v="3328.66"/>
        <n v="6594.2"/>
        <n v="2311.08"/>
        <n v="4117.26"/>
        <n v="2998.73"/>
        <n v="6891.25"/>
        <n v="5363.12"/>
        <n v="8486.48"/>
        <n v="433.4"/>
        <n v="3818.52"/>
        <n v="1471.5700000000002"/>
        <n v="3274.84"/>
        <n v="396.36"/>
        <n v="19.880000000000109"/>
        <n v="642.89999999999986"/>
        <n v="5671.54"/>
        <n v="1559.9300000000003"/>
        <n v="-3410.08"/>
        <n v="7144.2"/>
        <n v="2459.38"/>
        <n v="-1995.63"/>
        <n v="2508.6999999999998"/>
      </sharedItems>
    </cacheField>
  </cacheFields>
  <extLst>
    <ext xmlns:x14="http://schemas.microsoft.com/office/spreadsheetml/2009/9/main" uri="{725AE2AE-9491-48be-B2B4-4EB974FC3084}">
      <x14:pivotCacheDefinition pivotCacheId="2057076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n v="14.49"/>
    <x v="0"/>
    <x v="0"/>
  </r>
  <r>
    <x v="1"/>
    <x v="1"/>
    <x v="1"/>
    <x v="1"/>
    <x v="1"/>
    <n v="8.65"/>
    <x v="1"/>
    <x v="1"/>
  </r>
  <r>
    <x v="2"/>
    <x v="1"/>
    <x v="2"/>
    <x v="2"/>
    <x v="2"/>
    <n v="11.88"/>
    <x v="2"/>
    <x v="2"/>
  </r>
  <r>
    <x v="3"/>
    <x v="2"/>
    <x v="3"/>
    <x v="3"/>
    <x v="3"/>
    <n v="6.47"/>
    <x v="3"/>
    <x v="3"/>
  </r>
  <r>
    <x v="4"/>
    <x v="3"/>
    <x v="4"/>
    <x v="4"/>
    <x v="4"/>
    <n v="13.15"/>
    <x v="4"/>
    <x v="4"/>
  </r>
  <r>
    <x v="0"/>
    <x v="1"/>
    <x v="5"/>
    <x v="5"/>
    <x v="5"/>
    <n v="12.37"/>
    <x v="5"/>
    <x v="5"/>
  </r>
  <r>
    <x v="4"/>
    <x v="4"/>
    <x v="6"/>
    <x v="6"/>
    <x v="6"/>
    <n v="5.79"/>
    <x v="6"/>
    <x v="6"/>
  </r>
  <r>
    <x v="1"/>
    <x v="1"/>
    <x v="7"/>
    <x v="7"/>
    <x v="7"/>
    <n v="9.77"/>
    <x v="7"/>
    <x v="7"/>
  </r>
  <r>
    <x v="5"/>
    <x v="4"/>
    <x v="8"/>
    <x v="8"/>
    <x v="8"/>
    <n v="11.7"/>
    <x v="8"/>
    <x v="8"/>
  </r>
  <r>
    <x v="6"/>
    <x v="0"/>
    <x v="8"/>
    <x v="9"/>
    <x v="9"/>
    <n v="11.7"/>
    <x v="9"/>
    <x v="9"/>
  </r>
  <r>
    <x v="7"/>
    <x v="3"/>
    <x v="4"/>
    <x v="10"/>
    <x v="10"/>
    <n v="13.15"/>
    <x v="10"/>
    <x v="10"/>
  </r>
  <r>
    <x v="8"/>
    <x v="0"/>
    <x v="9"/>
    <x v="11"/>
    <x v="11"/>
    <n v="3.11"/>
    <x v="11"/>
    <x v="11"/>
  </r>
  <r>
    <x v="2"/>
    <x v="4"/>
    <x v="10"/>
    <x v="12"/>
    <x v="12"/>
    <n v="8.7899999999999991"/>
    <x v="12"/>
    <x v="12"/>
  </r>
  <r>
    <x v="7"/>
    <x v="5"/>
    <x v="11"/>
    <x v="13"/>
    <x v="6"/>
    <n v="9.33"/>
    <x v="13"/>
    <x v="13"/>
  </r>
  <r>
    <x v="8"/>
    <x v="1"/>
    <x v="4"/>
    <x v="14"/>
    <x v="13"/>
    <n v="13.15"/>
    <x v="14"/>
    <x v="14"/>
  </r>
  <r>
    <x v="8"/>
    <x v="1"/>
    <x v="12"/>
    <x v="15"/>
    <x v="14"/>
    <n v="7.16"/>
    <x v="15"/>
    <x v="15"/>
  </r>
  <r>
    <x v="4"/>
    <x v="0"/>
    <x v="6"/>
    <x v="16"/>
    <x v="15"/>
    <n v="5.79"/>
    <x v="16"/>
    <x v="16"/>
  </r>
  <r>
    <x v="6"/>
    <x v="5"/>
    <x v="13"/>
    <x v="17"/>
    <x v="16"/>
    <n v="10.62"/>
    <x v="17"/>
    <x v="17"/>
  </r>
  <r>
    <x v="3"/>
    <x v="5"/>
    <x v="7"/>
    <x v="18"/>
    <x v="11"/>
    <n v="9.77"/>
    <x v="18"/>
    <x v="18"/>
  </r>
  <r>
    <x v="7"/>
    <x v="3"/>
    <x v="13"/>
    <x v="19"/>
    <x v="17"/>
    <n v="10.62"/>
    <x v="19"/>
    <x v="19"/>
  </r>
  <r>
    <x v="2"/>
    <x v="5"/>
    <x v="14"/>
    <x v="20"/>
    <x v="18"/>
    <n v="6.49"/>
    <x v="20"/>
    <x v="20"/>
  </r>
  <r>
    <x v="1"/>
    <x v="4"/>
    <x v="14"/>
    <x v="21"/>
    <x v="13"/>
    <n v="6.49"/>
    <x v="21"/>
    <x v="21"/>
  </r>
  <r>
    <x v="9"/>
    <x v="4"/>
    <x v="7"/>
    <x v="22"/>
    <x v="19"/>
    <n v="9.77"/>
    <x v="22"/>
    <x v="22"/>
  </r>
  <r>
    <x v="1"/>
    <x v="0"/>
    <x v="15"/>
    <x v="23"/>
    <x v="20"/>
    <n v="7.64"/>
    <x v="23"/>
    <x v="23"/>
  </r>
  <r>
    <x v="3"/>
    <x v="1"/>
    <x v="16"/>
    <x v="15"/>
    <x v="21"/>
    <n v="11.73"/>
    <x v="24"/>
    <x v="24"/>
  </r>
  <r>
    <x v="3"/>
    <x v="2"/>
    <x v="11"/>
    <x v="24"/>
    <x v="22"/>
    <n v="9.33"/>
    <x v="25"/>
    <x v="25"/>
  </r>
  <r>
    <x v="8"/>
    <x v="3"/>
    <x v="10"/>
    <x v="25"/>
    <x v="23"/>
    <n v="8.7899999999999991"/>
    <x v="26"/>
    <x v="26"/>
  </r>
  <r>
    <x v="9"/>
    <x v="1"/>
    <x v="13"/>
    <x v="26"/>
    <x v="24"/>
    <n v="10.62"/>
    <x v="27"/>
    <x v="27"/>
  </r>
  <r>
    <x v="6"/>
    <x v="2"/>
    <x v="14"/>
    <x v="27"/>
    <x v="25"/>
    <n v="6.49"/>
    <x v="28"/>
    <x v="28"/>
  </r>
  <r>
    <x v="9"/>
    <x v="0"/>
    <x v="14"/>
    <x v="28"/>
    <x v="26"/>
    <n v="6.49"/>
    <x v="29"/>
    <x v="29"/>
  </r>
  <r>
    <x v="3"/>
    <x v="0"/>
    <x v="17"/>
    <x v="29"/>
    <x v="27"/>
    <n v="4.97"/>
    <x v="30"/>
    <x v="30"/>
  </r>
  <r>
    <x v="7"/>
    <x v="1"/>
    <x v="15"/>
    <x v="30"/>
    <x v="25"/>
    <n v="7.64"/>
    <x v="31"/>
    <x v="31"/>
  </r>
  <r>
    <x v="1"/>
    <x v="3"/>
    <x v="0"/>
    <x v="31"/>
    <x v="28"/>
    <n v="14.49"/>
    <x v="32"/>
    <x v="32"/>
  </r>
  <r>
    <x v="0"/>
    <x v="3"/>
    <x v="7"/>
    <x v="32"/>
    <x v="9"/>
    <n v="9.77"/>
    <x v="33"/>
    <x v="33"/>
  </r>
  <r>
    <x v="3"/>
    <x v="3"/>
    <x v="8"/>
    <x v="33"/>
    <x v="29"/>
    <n v="11.7"/>
    <x v="34"/>
    <x v="34"/>
  </r>
  <r>
    <x v="4"/>
    <x v="4"/>
    <x v="18"/>
    <x v="34"/>
    <x v="30"/>
    <n v="16.73"/>
    <x v="35"/>
    <x v="35"/>
  </r>
  <r>
    <x v="7"/>
    <x v="3"/>
    <x v="19"/>
    <x v="35"/>
    <x v="11"/>
    <n v="10.38"/>
    <x v="36"/>
    <x v="36"/>
  </r>
  <r>
    <x v="4"/>
    <x v="0"/>
    <x v="10"/>
    <x v="36"/>
    <x v="31"/>
    <n v="8.7899999999999991"/>
    <x v="37"/>
    <x v="37"/>
  </r>
  <r>
    <x v="5"/>
    <x v="5"/>
    <x v="1"/>
    <x v="37"/>
    <x v="8"/>
    <n v="8.65"/>
    <x v="38"/>
    <x v="38"/>
  </r>
  <r>
    <x v="0"/>
    <x v="5"/>
    <x v="18"/>
    <x v="38"/>
    <x v="32"/>
    <n v="16.73"/>
    <x v="39"/>
    <x v="39"/>
  </r>
  <r>
    <x v="6"/>
    <x v="5"/>
    <x v="18"/>
    <x v="39"/>
    <x v="33"/>
    <n v="16.73"/>
    <x v="40"/>
    <x v="40"/>
  </r>
  <r>
    <x v="7"/>
    <x v="4"/>
    <x v="14"/>
    <x v="40"/>
    <x v="34"/>
    <n v="6.49"/>
    <x v="41"/>
    <x v="41"/>
  </r>
  <r>
    <x v="4"/>
    <x v="5"/>
    <x v="16"/>
    <x v="41"/>
    <x v="25"/>
    <n v="11.73"/>
    <x v="42"/>
    <x v="42"/>
  </r>
  <r>
    <x v="8"/>
    <x v="1"/>
    <x v="8"/>
    <x v="42"/>
    <x v="35"/>
    <n v="11.7"/>
    <x v="43"/>
    <x v="43"/>
  </r>
  <r>
    <x v="7"/>
    <x v="0"/>
    <x v="15"/>
    <x v="43"/>
    <x v="36"/>
    <n v="7.64"/>
    <x v="44"/>
    <x v="44"/>
  </r>
  <r>
    <x v="4"/>
    <x v="0"/>
    <x v="14"/>
    <x v="44"/>
    <x v="37"/>
    <n v="6.49"/>
    <x v="45"/>
    <x v="45"/>
  </r>
  <r>
    <x v="6"/>
    <x v="4"/>
    <x v="1"/>
    <x v="45"/>
    <x v="33"/>
    <n v="8.65"/>
    <x v="46"/>
    <x v="46"/>
  </r>
  <r>
    <x v="8"/>
    <x v="2"/>
    <x v="10"/>
    <x v="46"/>
    <x v="38"/>
    <n v="8.7899999999999991"/>
    <x v="47"/>
    <x v="47"/>
  </r>
  <r>
    <x v="4"/>
    <x v="5"/>
    <x v="12"/>
    <x v="47"/>
    <x v="8"/>
    <n v="7.16"/>
    <x v="48"/>
    <x v="48"/>
  </r>
  <r>
    <x v="0"/>
    <x v="5"/>
    <x v="9"/>
    <x v="48"/>
    <x v="39"/>
    <n v="3.11"/>
    <x v="49"/>
    <x v="49"/>
  </r>
  <r>
    <x v="6"/>
    <x v="2"/>
    <x v="10"/>
    <x v="49"/>
    <x v="40"/>
    <n v="8.7899999999999991"/>
    <x v="50"/>
    <x v="50"/>
  </r>
  <r>
    <x v="4"/>
    <x v="2"/>
    <x v="20"/>
    <x v="50"/>
    <x v="41"/>
    <n v="9"/>
    <x v="51"/>
    <x v="51"/>
  </r>
  <r>
    <x v="7"/>
    <x v="2"/>
    <x v="12"/>
    <x v="51"/>
    <x v="8"/>
    <n v="7.16"/>
    <x v="48"/>
    <x v="52"/>
  </r>
  <r>
    <x v="7"/>
    <x v="4"/>
    <x v="19"/>
    <x v="52"/>
    <x v="28"/>
    <n v="10.38"/>
    <x v="52"/>
    <x v="53"/>
  </r>
  <r>
    <x v="3"/>
    <x v="1"/>
    <x v="11"/>
    <x v="53"/>
    <x v="42"/>
    <n v="9.33"/>
    <x v="53"/>
    <x v="54"/>
  </r>
  <r>
    <x v="0"/>
    <x v="2"/>
    <x v="4"/>
    <x v="54"/>
    <x v="26"/>
    <n v="13.15"/>
    <x v="54"/>
    <x v="55"/>
  </r>
  <r>
    <x v="3"/>
    <x v="5"/>
    <x v="9"/>
    <x v="55"/>
    <x v="40"/>
    <n v="3.11"/>
    <x v="55"/>
    <x v="56"/>
  </r>
  <r>
    <x v="8"/>
    <x v="5"/>
    <x v="1"/>
    <x v="56"/>
    <x v="43"/>
    <n v="8.65"/>
    <x v="56"/>
    <x v="57"/>
  </r>
  <r>
    <x v="2"/>
    <x v="0"/>
    <x v="12"/>
    <x v="57"/>
    <x v="44"/>
    <n v="7.16"/>
    <x v="57"/>
    <x v="58"/>
  </r>
  <r>
    <x v="6"/>
    <x v="0"/>
    <x v="6"/>
    <x v="58"/>
    <x v="45"/>
    <n v="5.79"/>
    <x v="58"/>
    <x v="59"/>
  </r>
  <r>
    <x v="4"/>
    <x v="5"/>
    <x v="18"/>
    <x v="59"/>
    <x v="46"/>
    <n v="16.73"/>
    <x v="59"/>
    <x v="60"/>
  </r>
  <r>
    <x v="4"/>
    <x v="2"/>
    <x v="1"/>
    <x v="60"/>
    <x v="47"/>
    <n v="8.65"/>
    <x v="60"/>
    <x v="61"/>
  </r>
  <r>
    <x v="9"/>
    <x v="2"/>
    <x v="14"/>
    <x v="61"/>
    <x v="48"/>
    <n v="6.49"/>
    <x v="61"/>
    <x v="62"/>
  </r>
  <r>
    <x v="4"/>
    <x v="4"/>
    <x v="10"/>
    <x v="62"/>
    <x v="49"/>
    <n v="8.7899999999999991"/>
    <x v="62"/>
    <x v="63"/>
  </r>
  <r>
    <x v="1"/>
    <x v="0"/>
    <x v="16"/>
    <x v="63"/>
    <x v="26"/>
    <n v="11.73"/>
    <x v="63"/>
    <x v="64"/>
  </r>
  <r>
    <x v="5"/>
    <x v="5"/>
    <x v="13"/>
    <x v="22"/>
    <x v="50"/>
    <n v="10.62"/>
    <x v="64"/>
    <x v="65"/>
  </r>
  <r>
    <x v="5"/>
    <x v="0"/>
    <x v="9"/>
    <x v="64"/>
    <x v="51"/>
    <n v="3.11"/>
    <x v="65"/>
    <x v="66"/>
  </r>
  <r>
    <x v="6"/>
    <x v="1"/>
    <x v="3"/>
    <x v="42"/>
    <x v="25"/>
    <n v="6.47"/>
    <x v="66"/>
    <x v="67"/>
  </r>
  <r>
    <x v="0"/>
    <x v="5"/>
    <x v="15"/>
    <x v="65"/>
    <x v="17"/>
    <n v="7.64"/>
    <x v="67"/>
    <x v="68"/>
  </r>
  <r>
    <x v="6"/>
    <x v="5"/>
    <x v="15"/>
    <x v="66"/>
    <x v="24"/>
    <n v="7.64"/>
    <x v="68"/>
    <x v="69"/>
  </r>
  <r>
    <x v="9"/>
    <x v="4"/>
    <x v="8"/>
    <x v="67"/>
    <x v="52"/>
    <n v="11.7"/>
    <x v="69"/>
    <x v="70"/>
  </r>
  <r>
    <x v="5"/>
    <x v="5"/>
    <x v="5"/>
    <x v="68"/>
    <x v="45"/>
    <n v="12.37"/>
    <x v="70"/>
    <x v="71"/>
  </r>
  <r>
    <x v="2"/>
    <x v="5"/>
    <x v="19"/>
    <x v="69"/>
    <x v="53"/>
    <n v="10.38"/>
    <x v="71"/>
    <x v="72"/>
  </r>
  <r>
    <x v="2"/>
    <x v="5"/>
    <x v="13"/>
    <x v="70"/>
    <x v="54"/>
    <n v="10.62"/>
    <x v="72"/>
    <x v="73"/>
  </r>
  <r>
    <x v="6"/>
    <x v="5"/>
    <x v="12"/>
    <x v="71"/>
    <x v="27"/>
    <n v="7.16"/>
    <x v="73"/>
    <x v="74"/>
  </r>
  <r>
    <x v="8"/>
    <x v="2"/>
    <x v="14"/>
    <x v="72"/>
    <x v="55"/>
    <n v="6.49"/>
    <x v="74"/>
    <x v="75"/>
  </r>
  <r>
    <x v="3"/>
    <x v="2"/>
    <x v="19"/>
    <x v="73"/>
    <x v="56"/>
    <n v="10.38"/>
    <x v="75"/>
    <x v="76"/>
  </r>
  <r>
    <x v="4"/>
    <x v="2"/>
    <x v="9"/>
    <x v="74"/>
    <x v="39"/>
    <n v="3.11"/>
    <x v="49"/>
    <x v="77"/>
  </r>
  <r>
    <x v="2"/>
    <x v="1"/>
    <x v="21"/>
    <x v="75"/>
    <x v="57"/>
    <n v="5.6"/>
    <x v="76"/>
    <x v="78"/>
  </r>
  <r>
    <x v="6"/>
    <x v="1"/>
    <x v="16"/>
    <x v="76"/>
    <x v="58"/>
    <n v="11.73"/>
    <x v="77"/>
    <x v="79"/>
  </r>
  <r>
    <x v="1"/>
    <x v="3"/>
    <x v="6"/>
    <x v="77"/>
    <x v="7"/>
    <n v="5.79"/>
    <x v="78"/>
    <x v="80"/>
  </r>
  <r>
    <x v="7"/>
    <x v="4"/>
    <x v="11"/>
    <x v="78"/>
    <x v="59"/>
    <n v="9.33"/>
    <x v="79"/>
    <x v="81"/>
  </r>
  <r>
    <x v="8"/>
    <x v="2"/>
    <x v="4"/>
    <x v="47"/>
    <x v="40"/>
    <n v="13.15"/>
    <x v="80"/>
    <x v="82"/>
  </r>
  <r>
    <x v="9"/>
    <x v="1"/>
    <x v="3"/>
    <x v="79"/>
    <x v="60"/>
    <n v="6.47"/>
    <x v="81"/>
    <x v="83"/>
  </r>
  <r>
    <x v="9"/>
    <x v="4"/>
    <x v="11"/>
    <x v="80"/>
    <x v="61"/>
    <n v="9.33"/>
    <x v="82"/>
    <x v="84"/>
  </r>
  <r>
    <x v="7"/>
    <x v="3"/>
    <x v="18"/>
    <x v="81"/>
    <x v="62"/>
    <n v="16.73"/>
    <x v="83"/>
    <x v="85"/>
  </r>
  <r>
    <x v="0"/>
    <x v="0"/>
    <x v="15"/>
    <x v="16"/>
    <x v="33"/>
    <n v="7.64"/>
    <x v="84"/>
    <x v="86"/>
  </r>
  <r>
    <x v="8"/>
    <x v="2"/>
    <x v="19"/>
    <x v="82"/>
    <x v="17"/>
    <n v="10.38"/>
    <x v="85"/>
    <x v="87"/>
  </r>
  <r>
    <x v="9"/>
    <x v="1"/>
    <x v="20"/>
    <x v="83"/>
    <x v="63"/>
    <n v="9"/>
    <x v="86"/>
    <x v="88"/>
  </r>
  <r>
    <x v="9"/>
    <x v="2"/>
    <x v="12"/>
    <x v="84"/>
    <x v="64"/>
    <n v="7.16"/>
    <x v="87"/>
    <x v="89"/>
  </r>
  <r>
    <x v="6"/>
    <x v="4"/>
    <x v="11"/>
    <x v="85"/>
    <x v="6"/>
    <n v="9.33"/>
    <x v="13"/>
    <x v="90"/>
  </r>
  <r>
    <x v="3"/>
    <x v="1"/>
    <x v="19"/>
    <x v="86"/>
    <x v="65"/>
    <n v="10.38"/>
    <x v="88"/>
    <x v="91"/>
  </r>
  <r>
    <x v="8"/>
    <x v="5"/>
    <x v="21"/>
    <x v="87"/>
    <x v="6"/>
    <n v="5.6"/>
    <x v="89"/>
    <x v="92"/>
  </r>
  <r>
    <x v="4"/>
    <x v="4"/>
    <x v="4"/>
    <x v="88"/>
    <x v="8"/>
    <n v="13.15"/>
    <x v="90"/>
    <x v="93"/>
  </r>
  <r>
    <x v="2"/>
    <x v="0"/>
    <x v="14"/>
    <x v="89"/>
    <x v="66"/>
    <n v="6.49"/>
    <x v="91"/>
    <x v="94"/>
  </r>
  <r>
    <x v="2"/>
    <x v="0"/>
    <x v="4"/>
    <x v="90"/>
    <x v="39"/>
    <n v="13.15"/>
    <x v="92"/>
    <x v="95"/>
  </r>
  <r>
    <x v="2"/>
    <x v="4"/>
    <x v="9"/>
    <x v="91"/>
    <x v="47"/>
    <n v="3.11"/>
    <x v="93"/>
    <x v="96"/>
  </r>
  <r>
    <x v="8"/>
    <x v="2"/>
    <x v="15"/>
    <x v="8"/>
    <x v="36"/>
    <n v="7.64"/>
    <x v="44"/>
    <x v="97"/>
  </r>
  <r>
    <x v="0"/>
    <x v="1"/>
    <x v="1"/>
    <x v="92"/>
    <x v="13"/>
    <n v="8.65"/>
    <x v="94"/>
    <x v="98"/>
  </r>
  <r>
    <x v="8"/>
    <x v="5"/>
    <x v="19"/>
    <x v="93"/>
    <x v="67"/>
    <n v="10.38"/>
    <x v="95"/>
    <x v="99"/>
  </r>
  <r>
    <x v="5"/>
    <x v="2"/>
    <x v="15"/>
    <x v="94"/>
    <x v="68"/>
    <n v="7.64"/>
    <x v="96"/>
    <x v="100"/>
  </r>
  <r>
    <x v="7"/>
    <x v="2"/>
    <x v="18"/>
    <x v="95"/>
    <x v="69"/>
    <n v="16.73"/>
    <x v="97"/>
    <x v="101"/>
  </r>
  <r>
    <x v="3"/>
    <x v="0"/>
    <x v="20"/>
    <x v="96"/>
    <x v="47"/>
    <n v="9"/>
    <x v="98"/>
    <x v="102"/>
  </r>
  <r>
    <x v="6"/>
    <x v="1"/>
    <x v="2"/>
    <x v="97"/>
    <x v="47"/>
    <n v="11.88"/>
    <x v="99"/>
    <x v="103"/>
  </r>
  <r>
    <x v="0"/>
    <x v="2"/>
    <x v="5"/>
    <x v="98"/>
    <x v="18"/>
    <n v="12.37"/>
    <x v="100"/>
    <x v="104"/>
  </r>
  <r>
    <x v="5"/>
    <x v="5"/>
    <x v="4"/>
    <x v="99"/>
    <x v="70"/>
    <n v="13.15"/>
    <x v="101"/>
    <x v="105"/>
  </r>
  <r>
    <x v="7"/>
    <x v="2"/>
    <x v="10"/>
    <x v="100"/>
    <x v="33"/>
    <n v="8.7899999999999991"/>
    <x v="102"/>
    <x v="106"/>
  </r>
  <r>
    <x v="0"/>
    <x v="5"/>
    <x v="21"/>
    <x v="101"/>
    <x v="45"/>
    <n v="5.6"/>
    <x v="103"/>
    <x v="107"/>
  </r>
  <r>
    <x v="9"/>
    <x v="2"/>
    <x v="18"/>
    <x v="102"/>
    <x v="29"/>
    <n v="16.73"/>
    <x v="104"/>
    <x v="108"/>
  </r>
  <r>
    <x v="1"/>
    <x v="1"/>
    <x v="12"/>
    <x v="103"/>
    <x v="23"/>
    <n v="7.16"/>
    <x v="105"/>
    <x v="109"/>
  </r>
  <r>
    <x v="6"/>
    <x v="3"/>
    <x v="21"/>
    <x v="104"/>
    <x v="59"/>
    <n v="5.6"/>
    <x v="106"/>
    <x v="110"/>
  </r>
  <r>
    <x v="3"/>
    <x v="2"/>
    <x v="15"/>
    <x v="105"/>
    <x v="71"/>
    <n v="7.64"/>
    <x v="107"/>
    <x v="111"/>
  </r>
  <r>
    <x v="5"/>
    <x v="0"/>
    <x v="8"/>
    <x v="106"/>
    <x v="72"/>
    <n v="11.7"/>
    <x v="108"/>
    <x v="112"/>
  </r>
  <r>
    <x v="4"/>
    <x v="5"/>
    <x v="21"/>
    <x v="107"/>
    <x v="73"/>
    <n v="5.6"/>
    <x v="109"/>
    <x v="113"/>
  </r>
  <r>
    <x v="9"/>
    <x v="5"/>
    <x v="4"/>
    <x v="108"/>
    <x v="66"/>
    <n v="13.15"/>
    <x v="110"/>
    <x v="114"/>
  </r>
  <r>
    <x v="4"/>
    <x v="5"/>
    <x v="2"/>
    <x v="109"/>
    <x v="45"/>
    <n v="11.88"/>
    <x v="111"/>
    <x v="115"/>
  </r>
  <r>
    <x v="4"/>
    <x v="0"/>
    <x v="3"/>
    <x v="110"/>
    <x v="27"/>
    <n v="6.47"/>
    <x v="112"/>
    <x v="116"/>
  </r>
  <r>
    <x v="5"/>
    <x v="1"/>
    <x v="0"/>
    <x v="111"/>
    <x v="74"/>
    <n v="14.49"/>
    <x v="113"/>
    <x v="117"/>
  </r>
  <r>
    <x v="7"/>
    <x v="0"/>
    <x v="3"/>
    <x v="112"/>
    <x v="50"/>
    <n v="6.47"/>
    <x v="114"/>
    <x v="118"/>
  </r>
  <r>
    <x v="0"/>
    <x v="4"/>
    <x v="4"/>
    <x v="113"/>
    <x v="18"/>
    <n v="13.15"/>
    <x v="115"/>
    <x v="119"/>
  </r>
  <r>
    <x v="3"/>
    <x v="0"/>
    <x v="0"/>
    <x v="114"/>
    <x v="75"/>
    <n v="14.49"/>
    <x v="116"/>
    <x v="120"/>
  </r>
  <r>
    <x v="0"/>
    <x v="4"/>
    <x v="2"/>
    <x v="115"/>
    <x v="27"/>
    <n v="11.88"/>
    <x v="117"/>
    <x v="121"/>
  </r>
  <r>
    <x v="3"/>
    <x v="1"/>
    <x v="18"/>
    <x v="116"/>
    <x v="76"/>
    <n v="16.73"/>
    <x v="118"/>
    <x v="122"/>
  </r>
  <r>
    <x v="1"/>
    <x v="1"/>
    <x v="18"/>
    <x v="117"/>
    <x v="68"/>
    <n v="16.73"/>
    <x v="119"/>
    <x v="123"/>
  </r>
  <r>
    <x v="4"/>
    <x v="4"/>
    <x v="5"/>
    <x v="2"/>
    <x v="32"/>
    <n v="12.37"/>
    <x v="120"/>
    <x v="124"/>
  </r>
  <r>
    <x v="5"/>
    <x v="1"/>
    <x v="17"/>
    <x v="118"/>
    <x v="0"/>
    <n v="4.97"/>
    <x v="121"/>
    <x v="125"/>
  </r>
  <r>
    <x v="5"/>
    <x v="1"/>
    <x v="8"/>
    <x v="119"/>
    <x v="41"/>
    <n v="11.7"/>
    <x v="122"/>
    <x v="126"/>
  </r>
  <r>
    <x v="5"/>
    <x v="2"/>
    <x v="12"/>
    <x v="120"/>
    <x v="74"/>
    <n v="7.16"/>
    <x v="123"/>
    <x v="127"/>
  </r>
  <r>
    <x v="9"/>
    <x v="2"/>
    <x v="1"/>
    <x v="121"/>
    <x v="77"/>
    <n v="8.65"/>
    <x v="124"/>
    <x v="128"/>
  </r>
  <r>
    <x v="5"/>
    <x v="3"/>
    <x v="9"/>
    <x v="122"/>
    <x v="78"/>
    <n v="3.11"/>
    <x v="125"/>
    <x v="129"/>
  </r>
  <r>
    <x v="1"/>
    <x v="4"/>
    <x v="7"/>
    <x v="123"/>
    <x v="79"/>
    <n v="9.77"/>
    <x v="126"/>
    <x v="130"/>
  </r>
  <r>
    <x v="5"/>
    <x v="5"/>
    <x v="9"/>
    <x v="56"/>
    <x v="40"/>
    <n v="3.11"/>
    <x v="55"/>
    <x v="131"/>
  </r>
  <r>
    <x v="6"/>
    <x v="2"/>
    <x v="9"/>
    <x v="47"/>
    <x v="80"/>
    <n v="3.11"/>
    <x v="127"/>
    <x v="132"/>
  </r>
  <r>
    <x v="5"/>
    <x v="0"/>
    <x v="5"/>
    <x v="124"/>
    <x v="45"/>
    <n v="12.37"/>
    <x v="70"/>
    <x v="133"/>
  </r>
  <r>
    <x v="6"/>
    <x v="0"/>
    <x v="7"/>
    <x v="125"/>
    <x v="8"/>
    <n v="9.77"/>
    <x v="128"/>
    <x v="134"/>
  </r>
  <r>
    <x v="5"/>
    <x v="4"/>
    <x v="19"/>
    <x v="126"/>
    <x v="81"/>
    <n v="10.38"/>
    <x v="129"/>
    <x v="135"/>
  </r>
  <r>
    <x v="4"/>
    <x v="3"/>
    <x v="9"/>
    <x v="127"/>
    <x v="82"/>
    <n v="3.11"/>
    <x v="130"/>
    <x v="136"/>
  </r>
  <r>
    <x v="1"/>
    <x v="4"/>
    <x v="1"/>
    <x v="128"/>
    <x v="83"/>
    <n v="8.65"/>
    <x v="131"/>
    <x v="137"/>
  </r>
  <r>
    <x v="6"/>
    <x v="1"/>
    <x v="12"/>
    <x v="129"/>
    <x v="84"/>
    <n v="7.16"/>
    <x v="132"/>
    <x v="138"/>
  </r>
  <r>
    <x v="2"/>
    <x v="0"/>
    <x v="2"/>
    <x v="130"/>
    <x v="46"/>
    <n v="11.88"/>
    <x v="133"/>
    <x v="139"/>
  </r>
  <r>
    <x v="1"/>
    <x v="0"/>
    <x v="0"/>
    <x v="131"/>
    <x v="53"/>
    <n v="14.49"/>
    <x v="134"/>
    <x v="140"/>
  </r>
  <r>
    <x v="3"/>
    <x v="2"/>
    <x v="21"/>
    <x v="75"/>
    <x v="20"/>
    <n v="5.6"/>
    <x v="135"/>
    <x v="141"/>
  </r>
  <r>
    <x v="5"/>
    <x v="1"/>
    <x v="18"/>
    <x v="132"/>
    <x v="33"/>
    <n v="16.73"/>
    <x v="40"/>
    <x v="142"/>
  </r>
  <r>
    <x v="3"/>
    <x v="5"/>
    <x v="5"/>
    <x v="133"/>
    <x v="85"/>
    <n v="12.37"/>
    <x v="136"/>
    <x v="143"/>
  </r>
  <r>
    <x v="7"/>
    <x v="0"/>
    <x v="9"/>
    <x v="134"/>
    <x v="58"/>
    <n v="3.11"/>
    <x v="137"/>
    <x v="144"/>
  </r>
  <r>
    <x v="1"/>
    <x v="4"/>
    <x v="11"/>
    <x v="135"/>
    <x v="86"/>
    <n v="9.33"/>
    <x v="138"/>
    <x v="145"/>
  </r>
  <r>
    <x v="4"/>
    <x v="3"/>
    <x v="12"/>
    <x v="136"/>
    <x v="87"/>
    <n v="7.16"/>
    <x v="139"/>
    <x v="146"/>
  </r>
  <r>
    <x v="2"/>
    <x v="5"/>
    <x v="20"/>
    <x v="137"/>
    <x v="82"/>
    <n v="9"/>
    <x v="140"/>
    <x v="147"/>
  </r>
  <r>
    <x v="7"/>
    <x v="3"/>
    <x v="10"/>
    <x v="138"/>
    <x v="88"/>
    <n v="8.7899999999999991"/>
    <x v="141"/>
    <x v="148"/>
  </r>
  <r>
    <x v="4"/>
    <x v="4"/>
    <x v="20"/>
    <x v="139"/>
    <x v="38"/>
    <n v="9"/>
    <x v="142"/>
    <x v="149"/>
  </r>
  <r>
    <x v="1"/>
    <x v="1"/>
    <x v="5"/>
    <x v="140"/>
    <x v="89"/>
    <n v="12.37"/>
    <x v="143"/>
    <x v="150"/>
  </r>
  <r>
    <x v="2"/>
    <x v="3"/>
    <x v="4"/>
    <x v="141"/>
    <x v="29"/>
    <n v="13.15"/>
    <x v="144"/>
    <x v="151"/>
  </r>
  <r>
    <x v="5"/>
    <x v="2"/>
    <x v="7"/>
    <x v="142"/>
    <x v="90"/>
    <n v="9.77"/>
    <x v="145"/>
    <x v="152"/>
  </r>
  <r>
    <x v="0"/>
    <x v="3"/>
    <x v="12"/>
    <x v="143"/>
    <x v="32"/>
    <n v="7.16"/>
    <x v="146"/>
    <x v="153"/>
  </r>
  <r>
    <x v="5"/>
    <x v="5"/>
    <x v="17"/>
    <x v="144"/>
    <x v="37"/>
    <n v="4.97"/>
    <x v="147"/>
    <x v="154"/>
  </r>
  <r>
    <x v="4"/>
    <x v="0"/>
    <x v="19"/>
    <x v="145"/>
    <x v="1"/>
    <n v="10.38"/>
    <x v="148"/>
    <x v="155"/>
  </r>
  <r>
    <x v="6"/>
    <x v="5"/>
    <x v="16"/>
    <x v="146"/>
    <x v="58"/>
    <n v="11.73"/>
    <x v="77"/>
    <x v="156"/>
  </r>
  <r>
    <x v="4"/>
    <x v="5"/>
    <x v="0"/>
    <x v="147"/>
    <x v="91"/>
    <n v="14.49"/>
    <x v="149"/>
    <x v="157"/>
  </r>
  <r>
    <x v="8"/>
    <x v="0"/>
    <x v="12"/>
    <x v="148"/>
    <x v="92"/>
    <n v="7.16"/>
    <x v="150"/>
    <x v="158"/>
  </r>
  <r>
    <x v="2"/>
    <x v="1"/>
    <x v="16"/>
    <x v="149"/>
    <x v="93"/>
    <n v="11.73"/>
    <x v="151"/>
    <x v="159"/>
  </r>
  <r>
    <x v="7"/>
    <x v="3"/>
    <x v="20"/>
    <x v="150"/>
    <x v="83"/>
    <n v="9"/>
    <x v="152"/>
    <x v="160"/>
  </r>
  <r>
    <x v="0"/>
    <x v="1"/>
    <x v="0"/>
    <x v="151"/>
    <x v="94"/>
    <n v="14.49"/>
    <x v="153"/>
    <x v="161"/>
  </r>
  <r>
    <x v="0"/>
    <x v="4"/>
    <x v="11"/>
    <x v="152"/>
    <x v="95"/>
    <n v="9.33"/>
    <x v="154"/>
    <x v="162"/>
  </r>
  <r>
    <x v="5"/>
    <x v="1"/>
    <x v="10"/>
    <x v="153"/>
    <x v="82"/>
    <n v="8.7899999999999991"/>
    <x v="155"/>
    <x v="163"/>
  </r>
  <r>
    <x v="0"/>
    <x v="5"/>
    <x v="14"/>
    <x v="154"/>
    <x v="8"/>
    <n v="6.49"/>
    <x v="156"/>
    <x v="164"/>
  </r>
  <r>
    <x v="9"/>
    <x v="3"/>
    <x v="5"/>
    <x v="155"/>
    <x v="26"/>
    <n v="12.37"/>
    <x v="157"/>
    <x v="165"/>
  </r>
  <r>
    <x v="5"/>
    <x v="2"/>
    <x v="3"/>
    <x v="12"/>
    <x v="96"/>
    <n v="6.47"/>
    <x v="158"/>
    <x v="166"/>
  </r>
  <r>
    <x v="0"/>
    <x v="5"/>
    <x v="5"/>
    <x v="156"/>
    <x v="57"/>
    <n v="12.37"/>
    <x v="159"/>
    <x v="167"/>
  </r>
  <r>
    <x v="8"/>
    <x v="1"/>
    <x v="5"/>
    <x v="135"/>
    <x v="97"/>
    <n v="12.37"/>
    <x v="160"/>
    <x v="168"/>
  </r>
  <r>
    <x v="8"/>
    <x v="5"/>
    <x v="13"/>
    <x v="157"/>
    <x v="36"/>
    <n v="10.62"/>
    <x v="161"/>
    <x v="169"/>
  </r>
  <r>
    <x v="5"/>
    <x v="1"/>
    <x v="15"/>
    <x v="158"/>
    <x v="75"/>
    <n v="7.64"/>
    <x v="162"/>
    <x v="170"/>
  </r>
  <r>
    <x v="6"/>
    <x v="5"/>
    <x v="5"/>
    <x v="159"/>
    <x v="66"/>
    <n v="12.37"/>
    <x v="163"/>
    <x v="171"/>
  </r>
  <r>
    <x v="9"/>
    <x v="5"/>
    <x v="21"/>
    <x v="9"/>
    <x v="47"/>
    <n v="5.6"/>
    <x v="164"/>
    <x v="172"/>
  </r>
  <r>
    <x v="1"/>
    <x v="5"/>
    <x v="10"/>
    <x v="160"/>
    <x v="98"/>
    <n v="8.7899999999999991"/>
    <x v="165"/>
    <x v="173"/>
  </r>
  <r>
    <x v="7"/>
    <x v="3"/>
    <x v="7"/>
    <x v="99"/>
    <x v="19"/>
    <n v="9.77"/>
    <x v="22"/>
    <x v="174"/>
  </r>
  <r>
    <x v="3"/>
    <x v="0"/>
    <x v="13"/>
    <x v="161"/>
    <x v="61"/>
    <n v="10.62"/>
    <x v="166"/>
    <x v="175"/>
  </r>
  <r>
    <x v="0"/>
    <x v="4"/>
    <x v="17"/>
    <x v="162"/>
    <x v="59"/>
    <n v="4.97"/>
    <x v="167"/>
    <x v="176"/>
  </r>
  <r>
    <x v="4"/>
    <x v="2"/>
    <x v="2"/>
    <x v="163"/>
    <x v="12"/>
    <n v="11.88"/>
    <x v="168"/>
    <x v="177"/>
  </r>
  <r>
    <x v="1"/>
    <x v="3"/>
    <x v="21"/>
    <x v="164"/>
    <x v="82"/>
    <n v="5.6"/>
    <x v="169"/>
    <x v="178"/>
  </r>
  <r>
    <x v="2"/>
    <x v="2"/>
    <x v="18"/>
    <x v="165"/>
    <x v="20"/>
    <n v="16.73"/>
    <x v="170"/>
    <x v="179"/>
  </r>
  <r>
    <x v="4"/>
    <x v="4"/>
    <x v="11"/>
    <x v="61"/>
    <x v="61"/>
    <n v="9.33"/>
    <x v="82"/>
    <x v="180"/>
  </r>
  <r>
    <x v="9"/>
    <x v="0"/>
    <x v="19"/>
    <x v="166"/>
    <x v="82"/>
    <n v="10.38"/>
    <x v="171"/>
    <x v="181"/>
  </r>
  <r>
    <x v="3"/>
    <x v="0"/>
    <x v="21"/>
    <x v="167"/>
    <x v="96"/>
    <n v="5.6"/>
    <x v="172"/>
    <x v="182"/>
  </r>
  <r>
    <x v="8"/>
    <x v="3"/>
    <x v="21"/>
    <x v="168"/>
    <x v="99"/>
    <n v="5.6"/>
    <x v="173"/>
    <x v="183"/>
  </r>
  <r>
    <x v="9"/>
    <x v="5"/>
    <x v="15"/>
    <x v="169"/>
    <x v="20"/>
    <n v="7.64"/>
    <x v="23"/>
    <x v="184"/>
  </r>
  <r>
    <x v="8"/>
    <x v="5"/>
    <x v="8"/>
    <x v="170"/>
    <x v="100"/>
    <n v="11.7"/>
    <x v="174"/>
    <x v="185"/>
  </r>
  <r>
    <x v="1"/>
    <x v="0"/>
    <x v="21"/>
    <x v="171"/>
    <x v="101"/>
    <n v="5.6"/>
    <x v="175"/>
    <x v="186"/>
  </r>
  <r>
    <x v="0"/>
    <x v="4"/>
    <x v="12"/>
    <x v="113"/>
    <x v="101"/>
    <n v="7.16"/>
    <x v="176"/>
    <x v="187"/>
  </r>
  <r>
    <x v="4"/>
    <x v="1"/>
    <x v="18"/>
    <x v="172"/>
    <x v="96"/>
    <n v="16.73"/>
    <x v="177"/>
    <x v="188"/>
  </r>
  <r>
    <x v="6"/>
    <x v="2"/>
    <x v="11"/>
    <x v="173"/>
    <x v="41"/>
    <n v="9.33"/>
    <x v="178"/>
    <x v="189"/>
  </r>
  <r>
    <x v="2"/>
    <x v="3"/>
    <x v="3"/>
    <x v="174"/>
    <x v="20"/>
    <n v="6.47"/>
    <x v="179"/>
    <x v="190"/>
  </r>
  <r>
    <x v="1"/>
    <x v="0"/>
    <x v="7"/>
    <x v="175"/>
    <x v="24"/>
    <n v="9.77"/>
    <x v="180"/>
    <x v="191"/>
  </r>
  <r>
    <x v="5"/>
    <x v="5"/>
    <x v="8"/>
    <x v="176"/>
    <x v="102"/>
    <n v="11.7"/>
    <x v="181"/>
    <x v="192"/>
  </r>
  <r>
    <x v="8"/>
    <x v="5"/>
    <x v="4"/>
    <x v="177"/>
    <x v="90"/>
    <n v="13.15"/>
    <x v="182"/>
    <x v="193"/>
  </r>
  <r>
    <x v="4"/>
    <x v="0"/>
    <x v="0"/>
    <x v="178"/>
    <x v="62"/>
    <n v="14.49"/>
    <x v="183"/>
    <x v="194"/>
  </r>
  <r>
    <x v="2"/>
    <x v="0"/>
    <x v="21"/>
    <x v="179"/>
    <x v="78"/>
    <n v="5.6"/>
    <x v="184"/>
    <x v="195"/>
  </r>
  <r>
    <x v="2"/>
    <x v="5"/>
    <x v="9"/>
    <x v="180"/>
    <x v="85"/>
    <n v="3.11"/>
    <x v="185"/>
    <x v="196"/>
  </r>
  <r>
    <x v="1"/>
    <x v="1"/>
    <x v="0"/>
    <x v="181"/>
    <x v="62"/>
    <n v="14.49"/>
    <x v="183"/>
    <x v="197"/>
  </r>
  <r>
    <x v="0"/>
    <x v="1"/>
    <x v="7"/>
    <x v="182"/>
    <x v="103"/>
    <n v="9.77"/>
    <x v="186"/>
    <x v="198"/>
  </r>
  <r>
    <x v="0"/>
    <x v="1"/>
    <x v="10"/>
    <x v="183"/>
    <x v="85"/>
    <n v="8.7899999999999991"/>
    <x v="187"/>
    <x v="199"/>
  </r>
  <r>
    <x v="3"/>
    <x v="2"/>
    <x v="1"/>
    <x v="184"/>
    <x v="79"/>
    <n v="8.65"/>
    <x v="188"/>
    <x v="200"/>
  </r>
  <r>
    <x v="3"/>
    <x v="5"/>
    <x v="10"/>
    <x v="185"/>
    <x v="72"/>
    <n v="8.7899999999999991"/>
    <x v="189"/>
    <x v="201"/>
  </r>
  <r>
    <x v="6"/>
    <x v="2"/>
    <x v="0"/>
    <x v="114"/>
    <x v="104"/>
    <n v="14.49"/>
    <x v="190"/>
    <x v="202"/>
  </r>
  <r>
    <x v="0"/>
    <x v="3"/>
    <x v="19"/>
    <x v="186"/>
    <x v="72"/>
    <n v="10.38"/>
    <x v="191"/>
    <x v="203"/>
  </r>
  <r>
    <x v="7"/>
    <x v="0"/>
    <x v="8"/>
    <x v="187"/>
    <x v="6"/>
    <n v="11.7"/>
    <x v="192"/>
    <x v="204"/>
  </r>
  <r>
    <x v="5"/>
    <x v="0"/>
    <x v="21"/>
    <x v="188"/>
    <x v="105"/>
    <n v="5.6"/>
    <x v="193"/>
    <x v="205"/>
  </r>
  <r>
    <x v="6"/>
    <x v="3"/>
    <x v="17"/>
    <x v="65"/>
    <x v="99"/>
    <n v="4.97"/>
    <x v="194"/>
    <x v="206"/>
  </r>
  <r>
    <x v="2"/>
    <x v="5"/>
    <x v="10"/>
    <x v="62"/>
    <x v="37"/>
    <n v="8.7899999999999991"/>
    <x v="195"/>
    <x v="207"/>
  </r>
  <r>
    <x v="5"/>
    <x v="4"/>
    <x v="3"/>
    <x v="189"/>
    <x v="106"/>
    <n v="6.47"/>
    <x v="196"/>
    <x v="208"/>
  </r>
  <r>
    <x v="4"/>
    <x v="3"/>
    <x v="0"/>
    <x v="190"/>
    <x v="41"/>
    <n v="14.49"/>
    <x v="197"/>
    <x v="209"/>
  </r>
  <r>
    <x v="3"/>
    <x v="4"/>
    <x v="4"/>
    <x v="191"/>
    <x v="33"/>
    <n v="13.15"/>
    <x v="198"/>
    <x v="210"/>
  </r>
  <r>
    <x v="5"/>
    <x v="0"/>
    <x v="7"/>
    <x v="192"/>
    <x v="46"/>
    <n v="9.77"/>
    <x v="199"/>
    <x v="211"/>
  </r>
  <r>
    <x v="2"/>
    <x v="0"/>
    <x v="13"/>
    <x v="193"/>
    <x v="70"/>
    <n v="10.62"/>
    <x v="200"/>
    <x v="212"/>
  </r>
  <r>
    <x v="6"/>
    <x v="3"/>
    <x v="7"/>
    <x v="194"/>
    <x v="62"/>
    <n v="9.77"/>
    <x v="201"/>
    <x v="213"/>
  </r>
  <r>
    <x v="2"/>
    <x v="3"/>
    <x v="17"/>
    <x v="195"/>
    <x v="97"/>
    <n v="4.97"/>
    <x v="202"/>
    <x v="214"/>
  </r>
  <r>
    <x v="9"/>
    <x v="3"/>
    <x v="20"/>
    <x v="196"/>
    <x v="60"/>
    <n v="9"/>
    <x v="203"/>
    <x v="215"/>
  </r>
  <r>
    <x v="7"/>
    <x v="4"/>
    <x v="2"/>
    <x v="197"/>
    <x v="107"/>
    <n v="11.88"/>
    <x v="204"/>
    <x v="216"/>
  </r>
  <r>
    <x v="5"/>
    <x v="3"/>
    <x v="18"/>
    <x v="198"/>
    <x v="108"/>
    <n v="16.73"/>
    <x v="205"/>
    <x v="217"/>
  </r>
  <r>
    <x v="6"/>
    <x v="3"/>
    <x v="3"/>
    <x v="199"/>
    <x v="109"/>
    <n v="6.47"/>
    <x v="206"/>
    <x v="218"/>
  </r>
  <r>
    <x v="4"/>
    <x v="5"/>
    <x v="10"/>
    <x v="200"/>
    <x v="8"/>
    <n v="8.7899999999999991"/>
    <x v="207"/>
    <x v="219"/>
  </r>
  <r>
    <x v="2"/>
    <x v="2"/>
    <x v="1"/>
    <x v="201"/>
    <x v="37"/>
    <n v="8.65"/>
    <x v="208"/>
    <x v="220"/>
  </r>
  <r>
    <x v="5"/>
    <x v="2"/>
    <x v="1"/>
    <x v="202"/>
    <x v="15"/>
    <n v="8.65"/>
    <x v="209"/>
    <x v="221"/>
  </r>
  <r>
    <x v="3"/>
    <x v="2"/>
    <x v="0"/>
    <x v="60"/>
    <x v="85"/>
    <n v="14.49"/>
    <x v="210"/>
    <x v="222"/>
  </r>
  <r>
    <x v="7"/>
    <x v="3"/>
    <x v="16"/>
    <x v="203"/>
    <x v="38"/>
    <n v="11.73"/>
    <x v="211"/>
    <x v="223"/>
  </r>
  <r>
    <x v="2"/>
    <x v="4"/>
    <x v="17"/>
    <x v="204"/>
    <x v="110"/>
    <n v="4.97"/>
    <x v="212"/>
    <x v="224"/>
  </r>
  <r>
    <x v="8"/>
    <x v="1"/>
    <x v="14"/>
    <x v="103"/>
    <x v="111"/>
    <n v="6.49"/>
    <x v="213"/>
    <x v="225"/>
  </r>
  <r>
    <x v="2"/>
    <x v="2"/>
    <x v="0"/>
    <x v="205"/>
    <x v="112"/>
    <n v="14.49"/>
    <x v="214"/>
    <x v="226"/>
  </r>
  <r>
    <x v="2"/>
    <x v="0"/>
    <x v="19"/>
    <x v="206"/>
    <x v="101"/>
    <n v="10.38"/>
    <x v="215"/>
    <x v="227"/>
  </r>
  <r>
    <x v="3"/>
    <x v="4"/>
    <x v="7"/>
    <x v="207"/>
    <x v="107"/>
    <n v="9.77"/>
    <x v="216"/>
    <x v="228"/>
  </r>
  <r>
    <x v="9"/>
    <x v="1"/>
    <x v="16"/>
    <x v="208"/>
    <x v="49"/>
    <n v="11.73"/>
    <x v="217"/>
    <x v="229"/>
  </r>
  <r>
    <x v="6"/>
    <x v="0"/>
    <x v="4"/>
    <x v="209"/>
    <x v="33"/>
    <n v="13.15"/>
    <x v="198"/>
    <x v="230"/>
  </r>
  <r>
    <x v="6"/>
    <x v="2"/>
    <x v="3"/>
    <x v="210"/>
    <x v="107"/>
    <n v="6.47"/>
    <x v="218"/>
    <x v="231"/>
  </r>
  <r>
    <x v="1"/>
    <x v="5"/>
    <x v="6"/>
    <x v="211"/>
    <x v="3"/>
    <n v="5.79"/>
    <x v="219"/>
    <x v="232"/>
  </r>
  <r>
    <x v="4"/>
    <x v="2"/>
    <x v="11"/>
    <x v="212"/>
    <x v="26"/>
    <n v="9.33"/>
    <x v="220"/>
    <x v="233"/>
  </r>
  <r>
    <x v="0"/>
    <x v="4"/>
    <x v="21"/>
    <x v="213"/>
    <x v="15"/>
    <n v="5.6"/>
    <x v="221"/>
    <x v="234"/>
  </r>
  <r>
    <x v="0"/>
    <x v="3"/>
    <x v="18"/>
    <x v="214"/>
    <x v="26"/>
    <n v="16.73"/>
    <x v="222"/>
    <x v="235"/>
  </r>
  <r>
    <x v="6"/>
    <x v="4"/>
    <x v="15"/>
    <x v="215"/>
    <x v="23"/>
    <n v="7.64"/>
    <x v="223"/>
    <x v="236"/>
  </r>
  <r>
    <x v="0"/>
    <x v="2"/>
    <x v="18"/>
    <x v="216"/>
    <x v="97"/>
    <n v="16.73"/>
    <x v="224"/>
    <x v="237"/>
  </r>
  <r>
    <x v="4"/>
    <x v="1"/>
    <x v="2"/>
    <x v="217"/>
    <x v="113"/>
    <n v="11.88"/>
    <x v="225"/>
    <x v="238"/>
  </r>
  <r>
    <x v="8"/>
    <x v="0"/>
    <x v="19"/>
    <x v="218"/>
    <x v="114"/>
    <n v="10.38"/>
    <x v="226"/>
    <x v="239"/>
  </r>
  <r>
    <x v="0"/>
    <x v="0"/>
    <x v="18"/>
    <x v="219"/>
    <x v="66"/>
    <n v="16.73"/>
    <x v="227"/>
    <x v="240"/>
  </r>
  <r>
    <x v="9"/>
    <x v="1"/>
    <x v="8"/>
    <x v="220"/>
    <x v="70"/>
    <n v="11.7"/>
    <x v="228"/>
    <x v="241"/>
  </r>
  <r>
    <x v="1"/>
    <x v="3"/>
    <x v="3"/>
    <x v="221"/>
    <x v="82"/>
    <n v="6.47"/>
    <x v="229"/>
    <x v="242"/>
  </r>
  <r>
    <x v="2"/>
    <x v="4"/>
    <x v="21"/>
    <x v="222"/>
    <x v="115"/>
    <n v="5.6"/>
    <x v="230"/>
    <x v="243"/>
  </r>
  <r>
    <x v="2"/>
    <x v="4"/>
    <x v="5"/>
    <x v="223"/>
    <x v="15"/>
    <n v="12.37"/>
    <x v="231"/>
    <x v="244"/>
  </r>
  <r>
    <x v="9"/>
    <x v="0"/>
    <x v="20"/>
    <x v="224"/>
    <x v="3"/>
    <n v="9"/>
    <x v="232"/>
    <x v="245"/>
  </r>
  <r>
    <x v="1"/>
    <x v="1"/>
    <x v="13"/>
    <x v="225"/>
    <x v="116"/>
    <n v="10.62"/>
    <x v="233"/>
    <x v="246"/>
  </r>
  <r>
    <x v="9"/>
    <x v="5"/>
    <x v="9"/>
    <x v="226"/>
    <x v="15"/>
    <n v="3.11"/>
    <x v="234"/>
    <x v="247"/>
  </r>
  <r>
    <x v="4"/>
    <x v="5"/>
    <x v="9"/>
    <x v="227"/>
    <x v="53"/>
    <n v="3.11"/>
    <x v="235"/>
    <x v="248"/>
  </r>
  <r>
    <x v="7"/>
    <x v="1"/>
    <x v="9"/>
    <x v="228"/>
    <x v="77"/>
    <n v="3.11"/>
    <x v="236"/>
    <x v="249"/>
  </r>
  <r>
    <x v="5"/>
    <x v="1"/>
    <x v="19"/>
    <x v="229"/>
    <x v="3"/>
    <n v="10.38"/>
    <x v="237"/>
    <x v="250"/>
  </r>
  <r>
    <x v="9"/>
    <x v="2"/>
    <x v="11"/>
    <x v="230"/>
    <x v="8"/>
    <n v="9.33"/>
    <x v="238"/>
    <x v="251"/>
  </r>
  <r>
    <x v="0"/>
    <x v="4"/>
    <x v="6"/>
    <x v="231"/>
    <x v="40"/>
    <n v="5.79"/>
    <x v="239"/>
    <x v="252"/>
  </r>
  <r>
    <x v="4"/>
    <x v="5"/>
    <x v="1"/>
    <x v="232"/>
    <x v="61"/>
    <n v="8.65"/>
    <x v="240"/>
    <x v="253"/>
  </r>
  <r>
    <x v="0"/>
    <x v="2"/>
    <x v="2"/>
    <x v="233"/>
    <x v="38"/>
    <n v="11.88"/>
    <x v="241"/>
    <x v="254"/>
  </r>
  <r>
    <x v="6"/>
    <x v="5"/>
    <x v="7"/>
    <x v="171"/>
    <x v="117"/>
    <n v="9.77"/>
    <x v="242"/>
    <x v="255"/>
  </r>
  <r>
    <x v="0"/>
    <x v="2"/>
    <x v="11"/>
    <x v="234"/>
    <x v="58"/>
    <n v="9.33"/>
    <x v="243"/>
    <x v="256"/>
  </r>
  <r>
    <x v="7"/>
    <x v="2"/>
    <x v="9"/>
    <x v="235"/>
    <x v="45"/>
    <n v="3.11"/>
    <x v="244"/>
    <x v="257"/>
  </r>
  <r>
    <x v="6"/>
    <x v="1"/>
    <x v="7"/>
    <x v="236"/>
    <x v="79"/>
    <n v="9.77"/>
    <x v="126"/>
    <x v="258"/>
  </r>
  <r>
    <x v="1"/>
    <x v="0"/>
    <x v="20"/>
    <x v="237"/>
    <x v="15"/>
    <n v="9"/>
    <x v="245"/>
    <x v="259"/>
  </r>
  <r>
    <x v="5"/>
    <x v="4"/>
    <x v="0"/>
    <x v="238"/>
    <x v="67"/>
    <n v="14.49"/>
    <x v="246"/>
    <x v="260"/>
  </r>
  <r>
    <x v="8"/>
    <x v="3"/>
    <x v="19"/>
    <x v="159"/>
    <x v="27"/>
    <n v="10.38"/>
    <x v="247"/>
    <x v="261"/>
  </r>
  <r>
    <x v="1"/>
    <x v="4"/>
    <x v="20"/>
    <x v="239"/>
    <x v="111"/>
    <n v="9"/>
    <x v="248"/>
    <x v="262"/>
  </r>
  <r>
    <x v="8"/>
    <x v="5"/>
    <x v="14"/>
    <x v="240"/>
    <x v="88"/>
    <n v="6.49"/>
    <x v="249"/>
    <x v="263"/>
  </r>
  <r>
    <x v="3"/>
    <x v="1"/>
    <x v="15"/>
    <x v="213"/>
    <x v="115"/>
    <n v="7.64"/>
    <x v="250"/>
    <x v="264"/>
  </r>
  <r>
    <x v="0"/>
    <x v="1"/>
    <x v="17"/>
    <x v="190"/>
    <x v="45"/>
    <n v="4.97"/>
    <x v="251"/>
    <x v="265"/>
  </r>
  <r>
    <x v="5"/>
    <x v="5"/>
    <x v="16"/>
    <x v="241"/>
    <x v="118"/>
    <n v="11.73"/>
    <x v="252"/>
    <x v="266"/>
  </r>
  <r>
    <x v="0"/>
    <x v="3"/>
    <x v="16"/>
    <x v="242"/>
    <x v="90"/>
    <n v="11.73"/>
    <x v="253"/>
    <x v="267"/>
  </r>
  <r>
    <x v="4"/>
    <x v="1"/>
    <x v="13"/>
    <x v="243"/>
    <x v="106"/>
    <n v="10.62"/>
    <x v="254"/>
    <x v="268"/>
  </r>
  <r>
    <x v="1"/>
    <x v="2"/>
    <x v="14"/>
    <x v="48"/>
    <x v="53"/>
    <n v="6.49"/>
    <x v="255"/>
    <x v="269"/>
  </r>
  <r>
    <x v="7"/>
    <x v="0"/>
    <x v="16"/>
    <x v="244"/>
    <x v="90"/>
    <n v="11.73"/>
    <x v="253"/>
    <x v="270"/>
  </r>
  <r>
    <x v="0"/>
    <x v="1"/>
    <x v="12"/>
    <x v="245"/>
    <x v="89"/>
    <n v="7.16"/>
    <x v="256"/>
    <x v="271"/>
  </r>
  <r>
    <x v="4"/>
    <x v="0"/>
    <x v="21"/>
    <x v="246"/>
    <x v="49"/>
    <n v="5.6"/>
    <x v="257"/>
    <x v="272"/>
  </r>
  <r>
    <x v="8"/>
    <x v="1"/>
    <x v="16"/>
    <x v="121"/>
    <x v="100"/>
    <n v="11.73"/>
    <x v="258"/>
    <x v="273"/>
  </r>
  <r>
    <x v="8"/>
    <x v="5"/>
    <x v="9"/>
    <x v="206"/>
    <x v="66"/>
    <n v="3.11"/>
    <x v="259"/>
    <x v="274"/>
  </r>
  <r>
    <x v="7"/>
    <x v="2"/>
    <x v="6"/>
    <x v="247"/>
    <x v="78"/>
    <n v="5.79"/>
    <x v="260"/>
    <x v="275"/>
  </r>
  <r>
    <x v="4"/>
    <x v="3"/>
    <x v="17"/>
    <x v="248"/>
    <x v="107"/>
    <n v="4.97"/>
    <x v="261"/>
    <x v="276"/>
  </r>
  <r>
    <x v="1"/>
    <x v="4"/>
    <x v="18"/>
    <x v="249"/>
    <x v="41"/>
    <n v="16.73"/>
    <x v="262"/>
    <x v="277"/>
  </r>
  <r>
    <x v="6"/>
    <x v="1"/>
    <x v="6"/>
    <x v="117"/>
    <x v="78"/>
    <n v="5.79"/>
    <x v="260"/>
    <x v="278"/>
  </r>
  <r>
    <x v="7"/>
    <x v="5"/>
    <x v="15"/>
    <x v="250"/>
    <x v="12"/>
    <n v="7.64"/>
    <x v="263"/>
    <x v="279"/>
  </r>
  <r>
    <x v="7"/>
    <x v="4"/>
    <x v="6"/>
    <x v="251"/>
    <x v="80"/>
    <n v="5.79"/>
    <x v="264"/>
    <x v="280"/>
  </r>
  <r>
    <x v="3"/>
    <x v="5"/>
    <x v="14"/>
    <x v="252"/>
    <x v="89"/>
    <n v="6.49"/>
    <x v="265"/>
    <x v="281"/>
  </r>
  <r>
    <x v="4"/>
    <x v="1"/>
    <x v="0"/>
    <x v="253"/>
    <x v="61"/>
    <n v="14.49"/>
    <x v="266"/>
    <x v="282"/>
  </r>
  <r>
    <x v="6"/>
    <x v="4"/>
    <x v="4"/>
    <x v="254"/>
    <x v="101"/>
    <n v="13.15"/>
    <x v="267"/>
    <x v="283"/>
  </r>
  <r>
    <x v="9"/>
    <x v="4"/>
    <x v="2"/>
    <x v="255"/>
    <x v="89"/>
    <n v="11.88"/>
    <x v="268"/>
    <x v="284"/>
  </r>
  <r>
    <x v="0"/>
    <x v="0"/>
    <x v="12"/>
    <x v="256"/>
    <x v="29"/>
    <n v="7.16"/>
    <x v="269"/>
    <x v="285"/>
  </r>
  <r>
    <x v="4"/>
    <x v="2"/>
    <x v="12"/>
    <x v="257"/>
    <x v="32"/>
    <n v="7.16"/>
    <x v="146"/>
    <x v="286"/>
  </r>
  <r>
    <x v="9"/>
    <x v="5"/>
    <x v="7"/>
    <x v="258"/>
    <x v="118"/>
    <n v="9.77"/>
    <x v="270"/>
    <x v="287"/>
  </r>
  <r>
    <x v="5"/>
    <x v="2"/>
    <x v="6"/>
    <x v="259"/>
    <x v="88"/>
    <n v="5.79"/>
    <x v="271"/>
    <x v="288"/>
  </r>
  <r>
    <x v="8"/>
    <x v="3"/>
    <x v="12"/>
    <x v="260"/>
    <x v="59"/>
    <n v="7.16"/>
    <x v="272"/>
    <x v="289"/>
  </r>
  <r>
    <x v="7"/>
    <x v="3"/>
    <x v="14"/>
    <x v="261"/>
    <x v="38"/>
    <n v="6.49"/>
    <x v="273"/>
    <x v="290"/>
  </r>
  <r>
    <x v="2"/>
    <x v="1"/>
    <x v="18"/>
    <x v="262"/>
    <x v="11"/>
    <n v="16.73"/>
    <x v="274"/>
    <x v="291"/>
  </r>
  <r>
    <x v="2"/>
    <x v="2"/>
    <x v="4"/>
    <x v="263"/>
    <x v="0"/>
    <n v="13.15"/>
    <x v="275"/>
    <x v="292"/>
  </r>
  <r>
    <x v="5"/>
    <x v="0"/>
    <x v="0"/>
    <x v="264"/>
    <x v="6"/>
    <n v="14.49"/>
    <x v="276"/>
    <x v="293"/>
  </r>
  <r>
    <x v="5"/>
    <x v="0"/>
    <x v="10"/>
    <x v="64"/>
    <x v="119"/>
    <n v="8.7899999999999991"/>
    <x v="277"/>
    <x v="294"/>
  </r>
  <r>
    <x v="8"/>
    <x v="0"/>
    <x v="2"/>
    <x v="62"/>
    <x v="91"/>
    <n v="11.88"/>
    <x v="278"/>
    <x v="295"/>
  </r>
  <r>
    <x v="8"/>
    <x v="4"/>
    <x v="21"/>
    <x v="265"/>
    <x v="77"/>
    <n v="5.6"/>
    <x v="279"/>
    <x v="296"/>
  </r>
  <r>
    <x v="7"/>
    <x v="3"/>
    <x v="5"/>
    <x v="65"/>
    <x v="89"/>
    <n v="12.37"/>
    <x v="143"/>
    <x v="297"/>
  </r>
  <r>
    <x v="3"/>
    <x v="0"/>
    <x v="16"/>
    <x v="266"/>
    <x v="22"/>
    <n v="11.73"/>
    <x v="280"/>
    <x v="298"/>
  </r>
  <r>
    <x v="2"/>
    <x v="4"/>
    <x v="4"/>
    <x v="267"/>
    <x v="27"/>
    <n v="13.15"/>
    <x v="281"/>
    <x v="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4221F-2D70-1647-958A-FF37D9991A6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9" firstHeaderRow="0" firstDataRow="1" firstDataCol="1"/>
  <pivotFields count="8">
    <pivotField showAll="0"/>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 numFmtId="164" showAll="0"/>
  </pivotFields>
  <rowFields count="1">
    <field x="1"/>
  </rowFields>
  <rowItems count="7">
    <i>
      <x v="2"/>
    </i>
    <i>
      <x v="1"/>
    </i>
    <i>
      <x v="3"/>
    </i>
    <i>
      <x v="5"/>
    </i>
    <i>
      <x v="4"/>
    </i>
    <i>
      <x/>
    </i>
    <i t="grand">
      <x/>
    </i>
  </rowItems>
  <colFields count="1">
    <field x="-2"/>
  </colFields>
  <colItems count="3">
    <i>
      <x/>
    </i>
    <i i="1">
      <x v="1"/>
    </i>
    <i i="2">
      <x v="2"/>
    </i>
  </colItems>
  <dataFields count="3">
    <dataField name="Sum of Amount" fld="3" baseField="0" baseItem="0"/>
    <dataField name="Sum of Amount2" fld="3" baseField="0" baseItem="0"/>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2B0493-8395-9742-AE03-086999E473CB}"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Performers by Country">
  <location ref="A1:B14" firstHeaderRow="1" firstDataRow="1" firstDataCol="1"/>
  <pivotFields count="8">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 showAll="0"/>
    <pivotField showAll="0"/>
    <pivotField numFmtId="164"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B735DA-425B-7D4D-8419-0A9CD061EBF1}"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ottom Performers by Country ">
  <location ref="D1:E14" firstHeaderRow="1" firstDataRow="1" firstDataCol="1"/>
  <pivotFields count="8">
    <pivotField axis="axisRow" showAll="0" measureFilter="1" sortType="descending">
      <items count="11">
        <item x="0"/>
        <item x="9"/>
        <item x="2"/>
        <item x="8"/>
        <item x="6"/>
        <item x="4"/>
        <item x="5"/>
        <item x="3"/>
        <item x="1"/>
        <item x="7"/>
        <item t="default"/>
      </items>
    </pivotField>
    <pivotField axis="axisRow" showAll="0">
      <items count="7">
        <item x="4"/>
        <item x="2"/>
        <item x="5"/>
        <item x="0"/>
        <item x="3"/>
        <item x="1"/>
        <item t="default"/>
      </items>
    </pivotField>
    <pivotField showAll="0"/>
    <pivotField dataField="1" numFmtId="164" showAll="0"/>
    <pivotField numFmtId="3" showAll="0"/>
    <pivotField showAll="0"/>
    <pivotField showAll="0"/>
    <pivotField numFmtId="164" showAll="0"/>
  </pivotFields>
  <rowFields count="2">
    <field x="1"/>
    <field x="0"/>
  </rowFields>
  <rowItems count="13">
    <i>
      <x/>
    </i>
    <i r="1">
      <x v="7"/>
    </i>
    <i>
      <x v="1"/>
    </i>
    <i r="1">
      <x v="8"/>
    </i>
    <i>
      <x v="2"/>
    </i>
    <i r="1">
      <x v="8"/>
    </i>
    <i>
      <x v="3"/>
    </i>
    <i r="1">
      <x v="1"/>
    </i>
    <i>
      <x v="4"/>
    </i>
    <i r="1">
      <x v="7"/>
    </i>
    <i>
      <x v="5"/>
    </i>
    <i r="1">
      <x v="9"/>
    </i>
    <i t="grand">
      <x/>
    </i>
  </rowItems>
  <colItems count="1">
    <i/>
  </colItems>
  <dataFields count="1">
    <dataField name="$"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A4B06E-CD3B-CB46-B6F5-F82B2656A07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27" firstHeaderRow="0" firstDataRow="1" firstDataCol="1"/>
  <pivotFields count="8">
    <pivotField showAll="0"/>
    <pivotField showAll="0">
      <items count="7">
        <item x="4"/>
        <item x="2"/>
        <item x="5"/>
        <item x="0"/>
        <item x="3"/>
        <item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1"/>
            </reference>
          </references>
        </pivotArea>
      </autoSortScope>
    </pivotField>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 showAll="0"/>
    <pivotField showAll="0"/>
    <pivotField dataField="1" numFmtId="164" showAll="0">
      <items count="301">
        <item x="101"/>
        <item x="10"/>
        <item x="161"/>
        <item x="145"/>
        <item x="35"/>
        <item x="238"/>
        <item x="295"/>
        <item x="4"/>
        <item x="168"/>
        <item x="192"/>
        <item x="76"/>
        <item x="245"/>
        <item x="217"/>
        <item x="139"/>
        <item x="140"/>
        <item x="298"/>
        <item x="237"/>
        <item x="120"/>
        <item x="157"/>
        <item x="268"/>
        <item x="37"/>
        <item x="88"/>
        <item x="26"/>
        <item x="122"/>
        <item x="218"/>
        <item x="155"/>
        <item x="150"/>
        <item x="246"/>
        <item x="84"/>
        <item x="18"/>
        <item x="141"/>
        <item x="153"/>
        <item x="58"/>
        <item x="78"/>
        <item x="2"/>
        <item x="207"/>
        <item x="124"/>
        <item x="87"/>
        <item x="201"/>
        <item x="130"/>
        <item x="69"/>
        <item x="194"/>
        <item x="14"/>
        <item x="43"/>
        <item x="70"/>
        <item x="93"/>
        <item x="221"/>
        <item x="81"/>
        <item x="259"/>
        <item x="258"/>
        <item x="123"/>
        <item x="13"/>
        <item x="134"/>
        <item x="254"/>
        <item x="264"/>
        <item x="210"/>
        <item x="27"/>
        <item x="59"/>
        <item x="51"/>
        <item x="24"/>
        <item x="115"/>
        <item x="0"/>
        <item x="191"/>
        <item x="202"/>
        <item x="291"/>
        <item x="89"/>
        <item x="39"/>
        <item x="208"/>
        <item x="257"/>
        <item x="173"/>
        <item x="44"/>
        <item x="234"/>
        <item x="196"/>
        <item x="21"/>
        <item x="174"/>
        <item x="108"/>
        <item x="114"/>
        <item x="23"/>
        <item x="251"/>
        <item x="105"/>
        <item x="146"/>
        <item x="176"/>
        <item x="290"/>
        <item x="8"/>
        <item x="204"/>
        <item x="247"/>
        <item x="286"/>
        <item x="31"/>
        <item x="99"/>
        <item x="111"/>
        <item x="171"/>
        <item x="100"/>
        <item x="261"/>
        <item x="62"/>
        <item x="292"/>
        <item x="249"/>
        <item x="271"/>
        <item x="209"/>
        <item x="65"/>
        <item x="203"/>
        <item x="60"/>
        <item x="109"/>
        <item x="22"/>
        <item x="116"/>
        <item x="63"/>
        <item x="188"/>
        <item x="148"/>
        <item x="97"/>
        <item x="180"/>
        <item x="277"/>
        <item x="42"/>
        <item x="190"/>
        <item x="220"/>
        <item x="182"/>
        <item x="56"/>
        <item x="119"/>
        <item x="265"/>
        <item x="178"/>
        <item x="263"/>
        <item x="288"/>
        <item x="195"/>
        <item x="166"/>
        <item x="225"/>
        <item x="219"/>
        <item x="294"/>
        <item x="12"/>
        <item x="71"/>
        <item x="15"/>
        <item x="275"/>
        <item x="252"/>
        <item x="167"/>
        <item x="232"/>
        <item x="243"/>
        <item x="163"/>
        <item x="137"/>
        <item x="138"/>
        <item x="83"/>
        <item x="175"/>
        <item x="142"/>
        <item x="94"/>
        <item x="74"/>
        <item x="250"/>
        <item x="187"/>
        <item x="125"/>
        <item x="151"/>
        <item x="95"/>
        <item x="132"/>
        <item x="158"/>
        <item x="164"/>
        <item x="280"/>
        <item x="67"/>
        <item x="215"/>
        <item x="241"/>
        <item x="6"/>
        <item x="270"/>
        <item x="96"/>
        <item x="169"/>
        <item x="214"/>
        <item x="197"/>
        <item x="227"/>
        <item x="297"/>
        <item x="229"/>
        <item x="299"/>
        <item x="256"/>
        <item x="38"/>
        <item x="274"/>
        <item x="103"/>
        <item x="75"/>
        <item x="1"/>
        <item x="170"/>
        <item x="181"/>
        <item x="68"/>
        <item x="48"/>
        <item x="92"/>
        <item x="82"/>
        <item x="102"/>
        <item x="162"/>
        <item x="7"/>
        <item x="276"/>
        <item x="282"/>
        <item x="135"/>
        <item x="117"/>
        <item x="34"/>
        <item x="206"/>
        <item x="199"/>
        <item x="198"/>
        <item x="73"/>
        <item x="289"/>
        <item x="248"/>
        <item x="278"/>
        <item x="57"/>
        <item x="273"/>
        <item x="41"/>
        <item x="216"/>
        <item x="5"/>
        <item x="11"/>
        <item x="266"/>
        <item x="222"/>
        <item x="129"/>
        <item x="45"/>
        <item x="127"/>
        <item x="184"/>
        <item x="287"/>
        <item x="224"/>
        <item x="126"/>
        <item x="239"/>
        <item x="255"/>
        <item x="112"/>
        <item x="183"/>
        <item x="185"/>
        <item x="128"/>
        <item x="233"/>
        <item x="269"/>
        <item x="54"/>
        <item x="281"/>
        <item x="66"/>
        <item x="236"/>
        <item x="32"/>
        <item x="223"/>
        <item x="77"/>
        <item x="29"/>
        <item x="36"/>
        <item x="49"/>
        <item x="240"/>
        <item x="53"/>
        <item x="9"/>
        <item x="46"/>
        <item x="121"/>
        <item x="156"/>
        <item x="172"/>
        <item x="110"/>
        <item x="159"/>
        <item x="55"/>
        <item x="91"/>
        <item x="267"/>
        <item x="205"/>
        <item x="284"/>
        <item x="113"/>
        <item x="189"/>
        <item x="260"/>
        <item x="253"/>
        <item x="293"/>
        <item x="143"/>
        <item x="33"/>
        <item x="262"/>
        <item x="160"/>
        <item x="193"/>
        <item x="133"/>
        <item x="235"/>
        <item x="228"/>
        <item x="30"/>
        <item x="136"/>
        <item x="186"/>
        <item x="61"/>
        <item x="231"/>
        <item x="213"/>
        <item x="28"/>
        <item x="212"/>
        <item x="85"/>
        <item x="107"/>
        <item x="147"/>
        <item x="279"/>
        <item x="40"/>
        <item x="90"/>
        <item x="272"/>
        <item x="283"/>
        <item x="149"/>
        <item x="296"/>
        <item x="16"/>
        <item x="86"/>
        <item x="20"/>
        <item x="131"/>
        <item x="52"/>
        <item x="80"/>
        <item x="19"/>
        <item x="3"/>
        <item x="211"/>
        <item x="154"/>
        <item x="152"/>
        <item x="179"/>
        <item x="25"/>
        <item x="226"/>
        <item x="244"/>
        <item x="285"/>
        <item x="230"/>
        <item x="177"/>
        <item x="104"/>
        <item x="47"/>
        <item x="144"/>
        <item x="64"/>
        <item x="242"/>
        <item x="200"/>
        <item x="98"/>
        <item x="118"/>
        <item x="79"/>
        <item x="106"/>
        <item x="17"/>
        <item x="165"/>
        <item x="72"/>
        <item x="50"/>
        <item t="default"/>
      </items>
    </pivotField>
  </pivotFields>
  <rowFields count="1">
    <field x="2"/>
  </rowFields>
  <rowItems count="23">
    <i>
      <x v="2"/>
    </i>
    <i>
      <x v="20"/>
    </i>
    <i>
      <x v="18"/>
    </i>
    <i>
      <x v="5"/>
    </i>
    <i>
      <x v="19"/>
    </i>
    <i>
      <x v="9"/>
    </i>
    <i>
      <x v="11"/>
    </i>
    <i>
      <x v="17"/>
    </i>
    <i>
      <x v="13"/>
    </i>
    <i>
      <x v="3"/>
    </i>
    <i>
      <x/>
    </i>
    <i>
      <x v="4"/>
    </i>
    <i>
      <x v="21"/>
    </i>
    <i>
      <x v="6"/>
    </i>
    <i>
      <x v="14"/>
    </i>
    <i>
      <x v="15"/>
    </i>
    <i>
      <x v="8"/>
    </i>
    <i>
      <x v="10"/>
    </i>
    <i>
      <x v="1"/>
    </i>
    <i>
      <x v="12"/>
    </i>
    <i>
      <x v="16"/>
    </i>
    <i>
      <x v="7"/>
    </i>
    <i t="grand">
      <x/>
    </i>
  </rowItems>
  <colFields count="1">
    <field x="-2"/>
  </colFields>
  <colItems count="3">
    <i>
      <x/>
    </i>
    <i i="1">
      <x v="1"/>
    </i>
    <i i="2">
      <x v="2"/>
    </i>
  </colItems>
  <dataFields count="3">
    <dataField name="Sum of Amount" fld="3" baseField="0" baseItem="0"/>
    <dataField name="Sum of Units" fld="4" baseField="0" baseItem="0"/>
    <dataField name="Sum of Profit " fld="7" baseField="0" baseItem="0"/>
  </dataFields>
  <formats count="2">
    <format dxfId="34">
      <pivotArea dataOnly="0" labelOnly="1" outline="0" fieldPosition="0">
        <references count="1">
          <reference field="4294967294" count="3">
            <x v="0"/>
            <x v="1"/>
            <x v="2"/>
          </reference>
        </references>
      </pivotArea>
    </format>
    <format dxfId="33">
      <pivotArea field="2" type="button" dataOnly="0" labelOnly="1" outline="0" axis="axisRow" fieldPosition="0"/>
    </format>
  </formats>
  <conditionalFormats count="2">
    <conditionalFormat priority="2">
      <pivotAreas count="1">
        <pivotArea type="data" collapsedLevelsAreSubtotals="1" fieldPosition="0">
          <references count="2">
            <reference field="4294967294" count="1" selected="0">
              <x v="0"/>
            </reference>
            <reference field="2" count="22">
              <x v="0"/>
              <x v="1"/>
              <x v="2"/>
              <x v="3"/>
              <x v="4"/>
              <x v="5"/>
              <x v="6"/>
              <x v="7"/>
              <x v="8"/>
              <x v="9"/>
              <x v="10"/>
              <x v="11"/>
              <x v="12"/>
              <x v="13"/>
              <x v="14"/>
              <x v="15"/>
              <x v="16"/>
              <x v="17"/>
              <x v="18"/>
              <x v="19"/>
              <x v="20"/>
              <x v="21"/>
            </reference>
          </references>
        </pivotArea>
      </pivotAreas>
    </conditionalFormat>
    <conditionalFormat priority="1">
      <pivotAreas count="1">
        <pivotArea type="data" collapsedLevelsAreSubtotals="1" fieldPosition="0">
          <references count="2">
            <reference field="4294967294" count="1" selected="0">
              <x v="2"/>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F7DD5AA-DB0B-6F49-8662-379CFED5C689}" sourceName="Geography">
  <pivotTables>
    <pivotTable tabId="18" name="PivotTable4"/>
  </pivotTables>
  <data>
    <tabular pivotCacheId="2057076865">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65467E-EBF7-AA4C-9315-A9EB05305966}" cache="Slicer_Geography" caption="Geograph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8DE54C-5436-BC4A-AB90-8B0D33A9B597}" name="products" displayName="products" ref="J20:K42" totalsRowShown="0">
  <autoFilter ref="J20:K42" xr:uid="{1A8DE54C-5436-BC4A-AB90-8B0D33A9B597}"/>
  <tableColumns count="2">
    <tableColumn id="1" xr3:uid="{2E1DD9C9-D394-664F-A735-48CACC3D694B}" name="Product"/>
    <tableColumn id="2" xr3:uid="{91501F6C-7F8C-2246-AB96-047C03ADB6D9}" name="Cost per unit" dataDxfId="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BC4A07-FAFD-124A-BCD8-2CFDAA20E119}" name="Data" displayName="Data" ref="A8:H308" totalsRowShown="0" headerRowDxfId="71" dataDxfId="70" tableBorderDxfId="69">
  <autoFilter ref="A8:H308" xr:uid="{6FBC4A07-FAFD-124A-BCD8-2CFDAA20E119}"/>
  <tableColumns count="8">
    <tableColumn id="1" xr3:uid="{9B68E62C-1B11-7747-B592-958DAD1704E4}" name="Sales Person" dataDxfId="68"/>
    <tableColumn id="2" xr3:uid="{5BF2A2D9-19AD-4246-A09D-632C2C8A196A}" name="Geography" dataDxfId="67"/>
    <tableColumn id="3" xr3:uid="{AC2B1B16-37DC-1A49-9103-7D35A9311A29}" name="Product" dataDxfId="66"/>
    <tableColumn id="4" xr3:uid="{D8C7073E-76E8-AB44-8683-BF2642B7C90F}" name="Amount" dataDxfId="65"/>
    <tableColumn id="5" xr3:uid="{D43B8E6A-9100-DE43-BE55-7A725D2CD215}" name="Units" dataDxfId="64"/>
    <tableColumn id="6" xr3:uid="{F0CA5634-7CBA-554D-8BA5-1E336AACF304}" name="Cost per Unit " dataDxfId="37">
      <calculatedColumnFormula>VLOOKUP(Data[[#This Row],[Product]],products[],2,0)</calculatedColumnFormula>
    </tableColumn>
    <tableColumn id="7" xr3:uid="{48F9EF33-C1C2-744D-86F3-7E072EC39204}" name="Total Cost " dataDxfId="36">
      <calculatedColumnFormula>Data[[#This Row],[Units]]*Data[[#This Row],[Cost per Unit ]]</calculatedColumnFormula>
    </tableColumn>
    <tableColumn id="8" xr3:uid="{E8B27FDD-F00F-8945-A982-4E2E6690283F}" name="Profit " dataDxfId="35">
      <calculatedColumnFormula>Data[[#This Row],[Amount]]-Data[[#This Row],[Total Cost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8200D5-0DBA-8C47-B61A-C54A697B416D}" name="data2" displayName="data2" ref="A3:E303" totalsRowShown="0" headerRowDxfId="63" dataDxfId="62" tableBorderDxfId="61">
  <autoFilter ref="A3:E303" xr:uid="{4B8200D5-0DBA-8C47-B61A-C54A697B416D}"/>
  <sortState xmlns:xlrd2="http://schemas.microsoft.com/office/spreadsheetml/2017/richdata2" ref="A10:E302">
    <sortCondition descending="1" ref="E3:E303"/>
  </sortState>
  <tableColumns count="5">
    <tableColumn id="1" xr3:uid="{200210BB-C9D2-1041-9B3F-2941A6B8C40B}" name="Sales Person" dataDxfId="60"/>
    <tableColumn id="2" xr3:uid="{340E15D2-4B4A-7749-B9A8-DCDCBAE4CD66}" name="Geography" dataDxfId="59"/>
    <tableColumn id="3" xr3:uid="{073908A9-C773-2F4A-B5D6-609AE067DB2A}" name="Product" dataDxfId="58"/>
    <tableColumn id="4" xr3:uid="{17672205-43BE-C94B-97F3-87C2A671C31B}" name="Amount" dataDxfId="57"/>
    <tableColumn id="5" xr3:uid="{E34C4FD4-2743-8641-8E6D-FDE3404397B3}" name="Units" dataDxfId="56"/>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F8571-46C3-7240-A481-58E4226D8D5A}" name="Table5" displayName="Table5" ref="A3:D26" totalsRowShown="0" headerRowDxfId="55" dataDxfId="54">
  <autoFilter ref="A3:D26" xr:uid="{9E0F8571-46C3-7240-A481-58E4226D8D5A}">
    <filterColumn colId="3">
      <colorFilter dxfId="53"/>
    </filterColumn>
  </autoFilter>
  <sortState xmlns:xlrd2="http://schemas.microsoft.com/office/spreadsheetml/2017/richdata2" ref="A4:D26">
    <sortCondition descending="1" ref="D3:D26"/>
  </sortState>
  <tableColumns count="4">
    <tableColumn id="1" xr3:uid="{A80E489F-9ACD-AF41-8271-CF9D43DDA6D2}" name="Products "/>
    <tableColumn id="2" xr3:uid="{0DA0B2AB-96A0-B643-BC70-D55E1E705E97}" name="Amount " dataDxfId="52"/>
    <tableColumn id="3" xr3:uid="{28D3D881-1D13-5D4C-BC0D-7C5968581E67}" name="Units" dataDxfId="51"/>
    <tableColumn id="4" xr3:uid="{B695A6DA-8A1E-1E47-B7D9-EE3284BF81D9}" name="$ per unit " dataDxfId="50">
      <calculatedColumnFormula>B4/C4</calculatedColumnFormula>
    </tableColum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917A86-4CEF-AB49-BAB0-D432C8F9D720}" name="Data7" displayName="Data7" ref="A2:E302" totalsRowShown="0" headerRowDxfId="49" dataDxfId="48" tableBorderDxfId="47">
  <autoFilter ref="A2:E302" xr:uid="{36917A86-4CEF-AB49-BAB0-D432C8F9D720}">
    <filterColumn colId="1">
      <filters>
        <filter val="USA"/>
      </filters>
    </filterColumn>
  </autoFilter>
  <tableColumns count="5">
    <tableColumn id="1" xr3:uid="{473ED5C2-0D96-494C-9151-4A8B298CB267}" name="Sales Person" dataDxfId="46"/>
    <tableColumn id="2" xr3:uid="{3180F47A-3B87-5C4D-9EE4-234A8CC0D4D5}" name="Geography" dataDxfId="45"/>
    <tableColumn id="3" xr3:uid="{11E37BEB-343A-434F-934F-218149444D73}" name="Product" dataDxfId="44"/>
    <tableColumn id="4" xr3:uid="{AE13EBC4-172F-2545-8D86-37C2F21B4498}" name="Amount" dataDxfId="43"/>
    <tableColumn id="5" xr3:uid="{A53B2B40-5A8D-A943-A063-615BA667BEF5}" name="Units" dataDxfId="4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21050E1-EFEA-CA43-A037-3F9479BAFA06}" name="Table11" displayName="Table11" ref="A2:D25" totalsRowShown="0" headerRowDxfId="41">
  <autoFilter ref="A2:D25" xr:uid="{121050E1-EFEA-CA43-A037-3F9479BAFA06}"/>
  <sortState xmlns:xlrd2="http://schemas.microsoft.com/office/spreadsheetml/2017/richdata2" ref="A3:D25">
    <sortCondition descending="1" ref="D2:D25"/>
  </sortState>
  <tableColumns count="4">
    <tableColumn id="1" xr3:uid="{AF5DC6F6-F9FF-F941-ACC9-A454CEF9C7EC}" name="Products "/>
    <tableColumn id="2" xr3:uid="{3EAD1BAB-F1C9-7E4E-8C76-BBC2169CD23F}" name="Total Sales Amount " dataDxfId="40"/>
    <tableColumn id="3" xr3:uid="{9CEB80A2-4FEA-784B-B914-7D43AE88D78E}" name="Total Cost " dataDxfId="39"/>
    <tableColumn id="4" xr3:uid="{0E104C8A-331B-3D4B-8F89-4E8CA2349928}" name="Profit by Product " dataDxfId="38">
      <calculatedColumnFormula>B3-C3</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32916-5E65-344A-9311-52801D19D389}">
  <dimension ref="A8:K308"/>
  <sheetViews>
    <sheetView tabSelected="1" topLeftCell="D1" zoomScale="130" zoomScaleNormal="130" workbookViewId="0">
      <selection activeCell="K18" sqref="K18"/>
    </sheetView>
  </sheetViews>
  <sheetFormatPr baseColWidth="10" defaultColWidth="8.83203125" defaultRowHeight="16" x14ac:dyDescent="0.2"/>
  <cols>
    <col min="1" max="1" width="21.6640625" customWidth="1"/>
    <col min="2" max="2" width="12" bestFit="1" customWidth="1"/>
    <col min="3" max="3" width="19.5" customWidth="1"/>
    <col min="4" max="4" width="16" customWidth="1"/>
    <col min="5" max="5" width="21.83203125" bestFit="1" customWidth="1"/>
    <col min="10" max="10" width="13.83203125" customWidth="1"/>
    <col min="11" max="11" width="47.6640625" bestFit="1" customWidth="1"/>
    <col min="12" max="12" width="53.83203125" customWidth="1"/>
    <col min="26" max="26" width="21.83203125" bestFit="1" customWidth="1"/>
    <col min="27" max="27" width="14.5" customWidth="1"/>
    <col min="32" max="32" width="21.83203125" customWidth="1"/>
  </cols>
  <sheetData>
    <row r="8" spans="1:11" x14ac:dyDescent="0.2">
      <c r="A8" s="1" t="s">
        <v>0</v>
      </c>
      <c r="B8" s="1" t="s">
        <v>1</v>
      </c>
      <c r="C8" s="1" t="s">
        <v>2</v>
      </c>
      <c r="D8" s="2" t="s">
        <v>3</v>
      </c>
      <c r="E8" s="2" t="s">
        <v>4</v>
      </c>
      <c r="F8" s="1" t="s">
        <v>89</v>
      </c>
      <c r="G8" s="1" t="s">
        <v>86</v>
      </c>
      <c r="H8" s="1" t="s">
        <v>90</v>
      </c>
      <c r="J8" s="27" t="s">
        <v>5</v>
      </c>
      <c r="K8" s="28"/>
    </row>
    <row r="9" spans="1:11" x14ac:dyDescent="0.2">
      <c r="A9" s="3" t="s">
        <v>7</v>
      </c>
      <c r="B9" s="3" t="s">
        <v>8</v>
      </c>
      <c r="C9" s="3" t="s">
        <v>9</v>
      </c>
      <c r="D9" s="4">
        <v>1624</v>
      </c>
      <c r="E9" s="5">
        <v>114</v>
      </c>
      <c r="F9" s="41">
        <f>VLOOKUP(Data[[#This Row],[Product]],products[],2,0)</f>
        <v>14.49</v>
      </c>
      <c r="G9" s="42">
        <f>Data[[#This Row],[Units]]*Data[[#This Row],[Cost per Unit ]]</f>
        <v>1651.8600000000001</v>
      </c>
      <c r="H9" s="46">
        <f>Data[[#This Row],[Amount]]-Data[[#This Row],[Total Cost ]]</f>
        <v>-27.860000000000127</v>
      </c>
      <c r="J9" s="11">
        <v>1</v>
      </c>
      <c r="K9" s="10" t="s">
        <v>10</v>
      </c>
    </row>
    <row r="10" spans="1:11" x14ac:dyDescent="0.2">
      <c r="A10" s="7" t="s">
        <v>12</v>
      </c>
      <c r="B10" s="7" t="s">
        <v>13</v>
      </c>
      <c r="C10" s="7" t="s">
        <v>14</v>
      </c>
      <c r="D10" s="8">
        <v>6706</v>
      </c>
      <c r="E10" s="9">
        <v>459</v>
      </c>
      <c r="F10" s="41">
        <f>VLOOKUP(Data[[#This Row],[Product]],products[],2,0)</f>
        <v>8.65</v>
      </c>
      <c r="G10" s="42">
        <f>Data[[#This Row],[Units]]*Data[[#This Row],[Cost per Unit ]]</f>
        <v>3970.3500000000004</v>
      </c>
      <c r="H10" s="46">
        <f>Data[[#This Row],[Amount]]-Data[[#This Row],[Total Cost ]]</f>
        <v>2735.6499999999996</v>
      </c>
      <c r="J10" s="11">
        <v>2</v>
      </c>
      <c r="K10" s="10" t="s">
        <v>15</v>
      </c>
    </row>
    <row r="11" spans="1:11" x14ac:dyDescent="0.2">
      <c r="A11" s="3" t="s">
        <v>17</v>
      </c>
      <c r="B11" s="3" t="s">
        <v>13</v>
      </c>
      <c r="C11" s="3" t="s">
        <v>18</v>
      </c>
      <c r="D11" s="4">
        <v>959</v>
      </c>
      <c r="E11" s="5">
        <v>147</v>
      </c>
      <c r="F11" s="41">
        <f>VLOOKUP(Data[[#This Row],[Product]],products[],2,0)</f>
        <v>11.88</v>
      </c>
      <c r="G11" s="42">
        <f>Data[[#This Row],[Units]]*Data[[#This Row],[Cost per Unit ]]</f>
        <v>1746.3600000000001</v>
      </c>
      <c r="H11" s="46">
        <f>Data[[#This Row],[Amount]]-Data[[#This Row],[Total Cost ]]</f>
        <v>-787.36000000000013</v>
      </c>
      <c r="J11" s="11">
        <v>3</v>
      </c>
      <c r="K11" s="10" t="s">
        <v>19</v>
      </c>
    </row>
    <row r="12" spans="1:11" x14ac:dyDescent="0.2">
      <c r="A12" s="7" t="s">
        <v>20</v>
      </c>
      <c r="B12" s="7" t="s">
        <v>21</v>
      </c>
      <c r="C12" s="7" t="s">
        <v>22</v>
      </c>
      <c r="D12" s="8">
        <v>9632</v>
      </c>
      <c r="E12" s="9">
        <v>288</v>
      </c>
      <c r="F12" s="41">
        <f>VLOOKUP(Data[[#This Row],[Product]],products[],2,0)</f>
        <v>6.47</v>
      </c>
      <c r="G12" s="42">
        <f>Data[[#This Row],[Units]]*Data[[#This Row],[Cost per Unit ]]</f>
        <v>1863.36</v>
      </c>
      <c r="H12" s="46">
        <f>Data[[#This Row],[Amount]]-Data[[#This Row],[Total Cost ]]</f>
        <v>7768.64</v>
      </c>
      <c r="J12" s="11">
        <v>4</v>
      </c>
      <c r="K12" s="10" t="s">
        <v>23</v>
      </c>
    </row>
    <row r="13" spans="1:11" x14ac:dyDescent="0.2">
      <c r="A13" s="3" t="s">
        <v>25</v>
      </c>
      <c r="B13" s="3" t="s">
        <v>26</v>
      </c>
      <c r="C13" s="3" t="s">
        <v>27</v>
      </c>
      <c r="D13" s="4">
        <v>2100</v>
      </c>
      <c r="E13" s="5">
        <v>414</v>
      </c>
      <c r="F13" s="41">
        <f>VLOOKUP(Data[[#This Row],[Product]],products[],2,0)</f>
        <v>13.15</v>
      </c>
      <c r="G13" s="42">
        <f>Data[[#This Row],[Units]]*Data[[#This Row],[Cost per Unit ]]</f>
        <v>5444.1</v>
      </c>
      <c r="H13" s="46">
        <f>Data[[#This Row],[Amount]]-Data[[#This Row],[Total Cost ]]</f>
        <v>-3344.1000000000004</v>
      </c>
      <c r="J13" s="11">
        <v>5</v>
      </c>
      <c r="K13" s="10" t="s">
        <v>28</v>
      </c>
    </row>
    <row r="14" spans="1:11" x14ac:dyDescent="0.2">
      <c r="A14" s="7" t="s">
        <v>7</v>
      </c>
      <c r="B14" s="7" t="s">
        <v>13</v>
      </c>
      <c r="C14" s="7" t="s">
        <v>30</v>
      </c>
      <c r="D14" s="8">
        <v>8869</v>
      </c>
      <c r="E14" s="9">
        <v>432</v>
      </c>
      <c r="F14" s="41">
        <f>VLOOKUP(Data[[#This Row],[Product]],products[],2,0)</f>
        <v>12.37</v>
      </c>
      <c r="G14" s="42">
        <f>Data[[#This Row],[Units]]*Data[[#This Row],[Cost per Unit ]]</f>
        <v>5343.8399999999992</v>
      </c>
      <c r="H14" s="46">
        <f>Data[[#This Row],[Amount]]-Data[[#This Row],[Total Cost ]]</f>
        <v>3525.1600000000008</v>
      </c>
      <c r="J14" s="11">
        <v>6</v>
      </c>
      <c r="K14" s="10" t="s">
        <v>31</v>
      </c>
    </row>
    <row r="15" spans="1:11" x14ac:dyDescent="0.2">
      <c r="A15" s="3" t="s">
        <v>25</v>
      </c>
      <c r="B15" s="3" t="s">
        <v>33</v>
      </c>
      <c r="C15" s="3" t="s">
        <v>34</v>
      </c>
      <c r="D15" s="4">
        <v>2681</v>
      </c>
      <c r="E15" s="5">
        <v>54</v>
      </c>
      <c r="F15" s="41">
        <f>VLOOKUP(Data[[#This Row],[Product]],products[],2,0)</f>
        <v>5.79</v>
      </c>
      <c r="G15" s="42">
        <f>Data[[#This Row],[Units]]*Data[[#This Row],[Cost per Unit ]]</f>
        <v>312.66000000000003</v>
      </c>
      <c r="H15" s="46">
        <f>Data[[#This Row],[Amount]]-Data[[#This Row],[Total Cost ]]</f>
        <v>2368.34</v>
      </c>
      <c r="J15" s="11">
        <v>7</v>
      </c>
      <c r="K15" s="10" t="s">
        <v>35</v>
      </c>
    </row>
    <row r="16" spans="1:11" x14ac:dyDescent="0.2">
      <c r="A16" s="7" t="s">
        <v>12</v>
      </c>
      <c r="B16" s="7" t="s">
        <v>13</v>
      </c>
      <c r="C16" s="7" t="s">
        <v>36</v>
      </c>
      <c r="D16" s="8">
        <v>5012</v>
      </c>
      <c r="E16" s="9">
        <v>210</v>
      </c>
      <c r="F16" s="41">
        <f>VLOOKUP(Data[[#This Row],[Product]],products[],2,0)</f>
        <v>9.77</v>
      </c>
      <c r="G16" s="42">
        <f>Data[[#This Row],[Units]]*Data[[#This Row],[Cost per Unit ]]</f>
        <v>2051.6999999999998</v>
      </c>
      <c r="H16" s="46">
        <f>Data[[#This Row],[Amount]]-Data[[#This Row],[Total Cost ]]</f>
        <v>2960.3</v>
      </c>
      <c r="J16" s="11">
        <v>8</v>
      </c>
      <c r="K16" s="10" t="s">
        <v>37</v>
      </c>
    </row>
    <row r="17" spans="1:11" x14ac:dyDescent="0.2">
      <c r="A17" s="3" t="s">
        <v>39</v>
      </c>
      <c r="B17" s="3" t="s">
        <v>33</v>
      </c>
      <c r="C17" s="3" t="s">
        <v>16</v>
      </c>
      <c r="D17" s="4">
        <v>1281</v>
      </c>
      <c r="E17" s="5">
        <v>75</v>
      </c>
      <c r="F17" s="41">
        <f>VLOOKUP(Data[[#This Row],[Product]],products[],2,0)</f>
        <v>11.7</v>
      </c>
      <c r="G17" s="42">
        <f>Data[[#This Row],[Units]]*Data[[#This Row],[Cost per Unit ]]</f>
        <v>877.5</v>
      </c>
      <c r="H17" s="46">
        <f>Data[[#This Row],[Amount]]-Data[[#This Row],[Total Cost ]]</f>
        <v>403.5</v>
      </c>
      <c r="J17" s="11">
        <v>9</v>
      </c>
      <c r="K17" s="10" t="s">
        <v>40</v>
      </c>
    </row>
    <row r="18" spans="1:11" x14ac:dyDescent="0.2">
      <c r="A18" s="7" t="s">
        <v>42</v>
      </c>
      <c r="B18" s="7" t="s">
        <v>8</v>
      </c>
      <c r="C18" s="7" t="s">
        <v>16</v>
      </c>
      <c r="D18" s="8">
        <v>4991</v>
      </c>
      <c r="E18" s="9">
        <v>12</v>
      </c>
      <c r="F18" s="41">
        <f>VLOOKUP(Data[[#This Row],[Product]],products[],2,0)</f>
        <v>11.7</v>
      </c>
      <c r="G18" s="42">
        <f>Data[[#This Row],[Units]]*Data[[#This Row],[Cost per Unit ]]</f>
        <v>140.39999999999998</v>
      </c>
      <c r="H18" s="46">
        <f>Data[[#This Row],[Amount]]-Data[[#This Row],[Total Cost ]]</f>
        <v>4850.6000000000004</v>
      </c>
      <c r="J18" s="11">
        <v>10</v>
      </c>
      <c r="K18" s="10" t="s">
        <v>43</v>
      </c>
    </row>
    <row r="19" spans="1:11" x14ac:dyDescent="0.2">
      <c r="A19" s="3" t="s">
        <v>45</v>
      </c>
      <c r="B19" s="3" t="s">
        <v>26</v>
      </c>
      <c r="C19" s="3" t="s">
        <v>27</v>
      </c>
      <c r="D19" s="4">
        <v>1785</v>
      </c>
      <c r="E19" s="5">
        <v>462</v>
      </c>
      <c r="F19" s="41">
        <f>VLOOKUP(Data[[#This Row],[Product]],products[],2,0)</f>
        <v>13.15</v>
      </c>
      <c r="G19" s="42">
        <f>Data[[#This Row],[Units]]*Data[[#This Row],[Cost per Unit ]]</f>
        <v>6075.3</v>
      </c>
      <c r="H19" s="46">
        <f>Data[[#This Row],[Amount]]-Data[[#This Row],[Total Cost ]]</f>
        <v>-4290.3</v>
      </c>
    </row>
    <row r="20" spans="1:11" x14ac:dyDescent="0.2">
      <c r="A20" s="7" t="s">
        <v>46</v>
      </c>
      <c r="B20" s="7" t="s">
        <v>8</v>
      </c>
      <c r="C20" s="7" t="s">
        <v>32</v>
      </c>
      <c r="D20" s="8">
        <v>3983</v>
      </c>
      <c r="E20" s="9">
        <v>144</v>
      </c>
      <c r="F20" s="41">
        <f>VLOOKUP(Data[[#This Row],[Product]],products[],2,0)</f>
        <v>3.11</v>
      </c>
      <c r="G20" s="42">
        <f>Data[[#This Row],[Units]]*Data[[#This Row],[Cost per Unit ]]</f>
        <v>447.84</v>
      </c>
      <c r="H20" s="46">
        <f>Data[[#This Row],[Amount]]-Data[[#This Row],[Total Cost ]]</f>
        <v>3535.16</v>
      </c>
      <c r="J20" t="s">
        <v>2</v>
      </c>
      <c r="K20" t="s">
        <v>6</v>
      </c>
    </row>
    <row r="21" spans="1:11" x14ac:dyDescent="0.2">
      <c r="A21" s="3" t="s">
        <v>17</v>
      </c>
      <c r="B21" s="3" t="s">
        <v>33</v>
      </c>
      <c r="C21" s="3" t="s">
        <v>29</v>
      </c>
      <c r="D21" s="4">
        <v>2646</v>
      </c>
      <c r="E21" s="5">
        <v>120</v>
      </c>
      <c r="F21" s="41">
        <f>VLOOKUP(Data[[#This Row],[Product]],products[],2,0)</f>
        <v>8.7899999999999991</v>
      </c>
      <c r="G21" s="42">
        <f>Data[[#This Row],[Units]]*Data[[#This Row],[Cost per Unit ]]</f>
        <v>1054.8</v>
      </c>
      <c r="H21" s="46">
        <f>Data[[#This Row],[Amount]]-Data[[#This Row],[Total Cost ]]</f>
        <v>1591.2</v>
      </c>
      <c r="J21" t="s">
        <v>11</v>
      </c>
      <c r="K21" s="6">
        <v>9.33</v>
      </c>
    </row>
    <row r="22" spans="1:11" x14ac:dyDescent="0.2">
      <c r="A22" s="7" t="s">
        <v>45</v>
      </c>
      <c r="B22" s="7" t="s">
        <v>49</v>
      </c>
      <c r="C22" s="7" t="s">
        <v>11</v>
      </c>
      <c r="D22" s="8">
        <v>252</v>
      </c>
      <c r="E22" s="9">
        <v>54</v>
      </c>
      <c r="F22" s="41">
        <f>VLOOKUP(Data[[#This Row],[Product]],products[],2,0)</f>
        <v>9.33</v>
      </c>
      <c r="G22" s="42">
        <f>Data[[#This Row],[Units]]*Data[[#This Row],[Cost per Unit ]]</f>
        <v>503.82</v>
      </c>
      <c r="H22" s="46">
        <f>Data[[#This Row],[Amount]]-Data[[#This Row],[Total Cost ]]</f>
        <v>-251.82</v>
      </c>
      <c r="J22" t="s">
        <v>16</v>
      </c>
      <c r="K22" s="6">
        <v>11.7</v>
      </c>
    </row>
    <row r="23" spans="1:11" x14ac:dyDescent="0.2">
      <c r="A23" s="3" t="s">
        <v>46</v>
      </c>
      <c r="B23" s="3" t="s">
        <v>13</v>
      </c>
      <c r="C23" s="3" t="s">
        <v>27</v>
      </c>
      <c r="D23" s="4">
        <v>2464</v>
      </c>
      <c r="E23" s="5">
        <v>234</v>
      </c>
      <c r="F23" s="41">
        <f>VLOOKUP(Data[[#This Row],[Product]],products[],2,0)</f>
        <v>13.15</v>
      </c>
      <c r="G23" s="42">
        <f>Data[[#This Row],[Units]]*Data[[#This Row],[Cost per Unit ]]</f>
        <v>3077.1</v>
      </c>
      <c r="H23" s="46">
        <f>Data[[#This Row],[Amount]]-Data[[#This Row],[Total Cost ]]</f>
        <v>-613.09999999999991</v>
      </c>
      <c r="J23" t="s">
        <v>18</v>
      </c>
      <c r="K23" s="6">
        <v>11.88</v>
      </c>
    </row>
    <row r="24" spans="1:11" x14ac:dyDescent="0.2">
      <c r="A24" s="7" t="s">
        <v>46</v>
      </c>
      <c r="B24" s="7" t="s">
        <v>13</v>
      </c>
      <c r="C24" s="7" t="s">
        <v>51</v>
      </c>
      <c r="D24" s="8">
        <v>2114</v>
      </c>
      <c r="E24" s="9">
        <v>66</v>
      </c>
      <c r="F24" s="41">
        <f>VLOOKUP(Data[[#This Row],[Product]],products[],2,0)</f>
        <v>7.16</v>
      </c>
      <c r="G24" s="42">
        <f>Data[[#This Row],[Units]]*Data[[#This Row],[Cost per Unit ]]</f>
        <v>472.56</v>
      </c>
      <c r="H24" s="46">
        <f>Data[[#This Row],[Amount]]-Data[[#This Row],[Total Cost ]]</f>
        <v>1641.44</v>
      </c>
      <c r="J24" t="s">
        <v>24</v>
      </c>
      <c r="K24" s="6">
        <v>11.73</v>
      </c>
    </row>
    <row r="25" spans="1:11" x14ac:dyDescent="0.2">
      <c r="A25" s="3" t="s">
        <v>25</v>
      </c>
      <c r="B25" s="3" t="s">
        <v>8</v>
      </c>
      <c r="C25" s="3" t="s">
        <v>34</v>
      </c>
      <c r="D25" s="4">
        <v>7693</v>
      </c>
      <c r="E25" s="5">
        <v>87</v>
      </c>
      <c r="F25" s="41">
        <f>VLOOKUP(Data[[#This Row],[Product]],products[],2,0)</f>
        <v>5.79</v>
      </c>
      <c r="G25" s="42">
        <f>Data[[#This Row],[Units]]*Data[[#This Row],[Cost per Unit ]]</f>
        <v>503.73</v>
      </c>
      <c r="H25" s="46">
        <f>Data[[#This Row],[Amount]]-Data[[#This Row],[Total Cost ]]</f>
        <v>7189.27</v>
      </c>
      <c r="J25" t="s">
        <v>29</v>
      </c>
      <c r="K25" s="6">
        <v>8.7899999999999991</v>
      </c>
    </row>
    <row r="26" spans="1:11" x14ac:dyDescent="0.2">
      <c r="A26" s="7" t="s">
        <v>42</v>
      </c>
      <c r="B26" s="7" t="s">
        <v>49</v>
      </c>
      <c r="C26" s="7" t="s">
        <v>41</v>
      </c>
      <c r="D26" s="8">
        <v>15610</v>
      </c>
      <c r="E26" s="9">
        <v>339</v>
      </c>
      <c r="F26" s="41">
        <f>VLOOKUP(Data[[#This Row],[Product]],products[],2,0)</f>
        <v>10.62</v>
      </c>
      <c r="G26" s="42">
        <f>Data[[#This Row],[Units]]*Data[[#This Row],[Cost per Unit ]]</f>
        <v>3600.18</v>
      </c>
      <c r="H26" s="46">
        <f>Data[[#This Row],[Amount]]-Data[[#This Row],[Total Cost ]]</f>
        <v>12009.82</v>
      </c>
      <c r="J26" t="s">
        <v>32</v>
      </c>
      <c r="K26" s="6">
        <v>3.11</v>
      </c>
    </row>
    <row r="27" spans="1:11" x14ac:dyDescent="0.2">
      <c r="A27" s="3" t="s">
        <v>20</v>
      </c>
      <c r="B27" s="3" t="s">
        <v>49</v>
      </c>
      <c r="C27" s="3" t="s">
        <v>36</v>
      </c>
      <c r="D27" s="4">
        <v>336</v>
      </c>
      <c r="E27" s="5">
        <v>144</v>
      </c>
      <c r="F27" s="41">
        <f>VLOOKUP(Data[[#This Row],[Product]],products[],2,0)</f>
        <v>9.77</v>
      </c>
      <c r="G27" s="42">
        <f>Data[[#This Row],[Units]]*Data[[#This Row],[Cost per Unit ]]</f>
        <v>1406.8799999999999</v>
      </c>
      <c r="H27" s="46">
        <f>Data[[#This Row],[Amount]]-Data[[#This Row],[Total Cost ]]</f>
        <v>-1070.8799999999999</v>
      </c>
      <c r="J27" t="s">
        <v>22</v>
      </c>
      <c r="K27" s="6">
        <v>6.47</v>
      </c>
    </row>
    <row r="28" spans="1:11" x14ac:dyDescent="0.2">
      <c r="A28" s="7" t="s">
        <v>45</v>
      </c>
      <c r="B28" s="7" t="s">
        <v>26</v>
      </c>
      <c r="C28" s="7" t="s">
        <v>41</v>
      </c>
      <c r="D28" s="8">
        <v>9443</v>
      </c>
      <c r="E28" s="9">
        <v>162</v>
      </c>
      <c r="F28" s="41">
        <f>VLOOKUP(Data[[#This Row],[Product]],products[],2,0)</f>
        <v>10.62</v>
      </c>
      <c r="G28" s="42">
        <f>Data[[#This Row],[Units]]*Data[[#This Row],[Cost per Unit ]]</f>
        <v>1720.4399999999998</v>
      </c>
      <c r="H28" s="46">
        <f>Data[[#This Row],[Amount]]-Data[[#This Row],[Total Cost ]]</f>
        <v>7722.56</v>
      </c>
      <c r="J28" t="s">
        <v>38</v>
      </c>
      <c r="K28" s="6">
        <v>7.64</v>
      </c>
    </row>
    <row r="29" spans="1:11" x14ac:dyDescent="0.2">
      <c r="A29" s="3" t="s">
        <v>17</v>
      </c>
      <c r="B29" s="3" t="s">
        <v>49</v>
      </c>
      <c r="C29" s="3" t="s">
        <v>47</v>
      </c>
      <c r="D29" s="4">
        <v>8155</v>
      </c>
      <c r="E29" s="5">
        <v>90</v>
      </c>
      <c r="F29" s="41">
        <f>VLOOKUP(Data[[#This Row],[Product]],products[],2,0)</f>
        <v>6.49</v>
      </c>
      <c r="G29" s="42">
        <f>Data[[#This Row],[Units]]*Data[[#This Row],[Cost per Unit ]]</f>
        <v>584.1</v>
      </c>
      <c r="H29" s="46">
        <f>Data[[#This Row],[Amount]]-Data[[#This Row],[Total Cost ]]</f>
        <v>7570.9</v>
      </c>
      <c r="J29" t="s">
        <v>41</v>
      </c>
      <c r="K29" s="6">
        <v>10.62</v>
      </c>
    </row>
    <row r="30" spans="1:11" x14ac:dyDescent="0.2">
      <c r="A30" s="7" t="s">
        <v>12</v>
      </c>
      <c r="B30" s="7" t="s">
        <v>33</v>
      </c>
      <c r="C30" s="7" t="s">
        <v>47</v>
      </c>
      <c r="D30" s="8">
        <v>1701</v>
      </c>
      <c r="E30" s="9">
        <v>234</v>
      </c>
      <c r="F30" s="41">
        <f>VLOOKUP(Data[[#This Row],[Product]],products[],2,0)</f>
        <v>6.49</v>
      </c>
      <c r="G30" s="42">
        <f>Data[[#This Row],[Units]]*Data[[#This Row],[Cost per Unit ]]</f>
        <v>1518.66</v>
      </c>
      <c r="H30" s="46">
        <f>Data[[#This Row],[Amount]]-Data[[#This Row],[Total Cost ]]</f>
        <v>182.33999999999992</v>
      </c>
      <c r="J30" t="s">
        <v>44</v>
      </c>
      <c r="K30" s="6">
        <v>9</v>
      </c>
    </row>
    <row r="31" spans="1:11" x14ac:dyDescent="0.2">
      <c r="A31" s="3" t="s">
        <v>54</v>
      </c>
      <c r="B31" s="3" t="s">
        <v>33</v>
      </c>
      <c r="C31" s="3" t="s">
        <v>36</v>
      </c>
      <c r="D31" s="4">
        <v>2205</v>
      </c>
      <c r="E31" s="5">
        <v>141</v>
      </c>
      <c r="F31" s="41">
        <f>VLOOKUP(Data[[#This Row],[Product]],products[],2,0)</f>
        <v>9.77</v>
      </c>
      <c r="G31" s="42">
        <f>Data[[#This Row],[Units]]*Data[[#This Row],[Cost per Unit ]]</f>
        <v>1377.57</v>
      </c>
      <c r="H31" s="46">
        <f>Data[[#This Row],[Amount]]-Data[[#This Row],[Total Cost ]]</f>
        <v>827.43000000000006</v>
      </c>
      <c r="J31" t="s">
        <v>36</v>
      </c>
      <c r="K31" s="6">
        <v>9.77</v>
      </c>
    </row>
    <row r="32" spans="1:11" x14ac:dyDescent="0.2">
      <c r="A32" s="7" t="s">
        <v>12</v>
      </c>
      <c r="B32" s="7" t="s">
        <v>8</v>
      </c>
      <c r="C32" s="7" t="s">
        <v>38</v>
      </c>
      <c r="D32" s="8">
        <v>1771</v>
      </c>
      <c r="E32" s="9">
        <v>204</v>
      </c>
      <c r="F32" s="41">
        <f>VLOOKUP(Data[[#This Row],[Product]],products[],2,0)</f>
        <v>7.64</v>
      </c>
      <c r="G32" s="42">
        <f>Data[[#This Row],[Units]]*Data[[#This Row],[Cost per Unit ]]</f>
        <v>1558.56</v>
      </c>
      <c r="H32" s="46">
        <f>Data[[#This Row],[Amount]]-Data[[#This Row],[Total Cost ]]</f>
        <v>212.44000000000005</v>
      </c>
      <c r="J32" t="s">
        <v>47</v>
      </c>
      <c r="K32" s="6">
        <v>6.49</v>
      </c>
    </row>
    <row r="33" spans="1:11" x14ac:dyDescent="0.2">
      <c r="A33" s="3" t="s">
        <v>20</v>
      </c>
      <c r="B33" s="3" t="s">
        <v>13</v>
      </c>
      <c r="C33" s="3" t="s">
        <v>24</v>
      </c>
      <c r="D33" s="4">
        <v>2114</v>
      </c>
      <c r="E33" s="5">
        <v>186</v>
      </c>
      <c r="F33" s="41">
        <f>VLOOKUP(Data[[#This Row],[Product]],products[],2,0)</f>
        <v>11.73</v>
      </c>
      <c r="G33" s="42">
        <f>Data[[#This Row],[Units]]*Data[[#This Row],[Cost per Unit ]]</f>
        <v>2181.7800000000002</v>
      </c>
      <c r="H33" s="46">
        <f>Data[[#This Row],[Amount]]-Data[[#This Row],[Total Cost ]]</f>
        <v>-67.7800000000002</v>
      </c>
      <c r="J33" t="s">
        <v>48</v>
      </c>
      <c r="K33" s="6">
        <v>4.97</v>
      </c>
    </row>
    <row r="34" spans="1:11" x14ac:dyDescent="0.2">
      <c r="A34" s="7" t="s">
        <v>20</v>
      </c>
      <c r="B34" s="7" t="s">
        <v>21</v>
      </c>
      <c r="C34" s="7" t="s">
        <v>11</v>
      </c>
      <c r="D34" s="8">
        <v>10311</v>
      </c>
      <c r="E34" s="9">
        <v>231</v>
      </c>
      <c r="F34" s="41">
        <f>VLOOKUP(Data[[#This Row],[Product]],products[],2,0)</f>
        <v>9.33</v>
      </c>
      <c r="G34" s="42">
        <f>Data[[#This Row],[Units]]*Data[[#This Row],[Cost per Unit ]]</f>
        <v>2155.23</v>
      </c>
      <c r="H34" s="46">
        <f>Data[[#This Row],[Amount]]-Data[[#This Row],[Total Cost ]]</f>
        <v>8155.77</v>
      </c>
      <c r="J34" t="s">
        <v>27</v>
      </c>
      <c r="K34" s="6">
        <v>13.15</v>
      </c>
    </row>
    <row r="35" spans="1:11" x14ac:dyDescent="0.2">
      <c r="A35" s="3" t="s">
        <v>46</v>
      </c>
      <c r="B35" s="3" t="s">
        <v>26</v>
      </c>
      <c r="C35" s="3" t="s">
        <v>29</v>
      </c>
      <c r="D35" s="4">
        <v>21</v>
      </c>
      <c r="E35" s="5">
        <v>168</v>
      </c>
      <c r="F35" s="41">
        <f>VLOOKUP(Data[[#This Row],[Product]],products[],2,0)</f>
        <v>8.7899999999999991</v>
      </c>
      <c r="G35" s="42">
        <f>Data[[#This Row],[Units]]*Data[[#This Row],[Cost per Unit ]]</f>
        <v>1476.7199999999998</v>
      </c>
      <c r="H35" s="46">
        <f>Data[[#This Row],[Amount]]-Data[[#This Row],[Total Cost ]]</f>
        <v>-1455.7199999999998</v>
      </c>
      <c r="J35" t="s">
        <v>50</v>
      </c>
      <c r="K35" s="6">
        <v>5.6</v>
      </c>
    </row>
    <row r="36" spans="1:11" x14ac:dyDescent="0.2">
      <c r="A36" s="7" t="s">
        <v>54</v>
      </c>
      <c r="B36" s="7" t="s">
        <v>13</v>
      </c>
      <c r="C36" s="7" t="s">
        <v>41</v>
      </c>
      <c r="D36" s="8">
        <v>1974</v>
      </c>
      <c r="E36" s="9">
        <v>195</v>
      </c>
      <c r="F36" s="41">
        <f>VLOOKUP(Data[[#This Row],[Product]],products[],2,0)</f>
        <v>10.62</v>
      </c>
      <c r="G36" s="42">
        <f>Data[[#This Row],[Units]]*Data[[#This Row],[Cost per Unit ]]</f>
        <v>2070.8999999999996</v>
      </c>
      <c r="H36" s="46">
        <f>Data[[#This Row],[Amount]]-Data[[#This Row],[Total Cost ]]</f>
        <v>-96.899999999999636</v>
      </c>
      <c r="J36" t="s">
        <v>52</v>
      </c>
      <c r="K36" s="6">
        <v>16.73</v>
      </c>
    </row>
    <row r="37" spans="1:11" x14ac:dyDescent="0.2">
      <c r="A37" s="3" t="s">
        <v>42</v>
      </c>
      <c r="B37" s="3" t="s">
        <v>21</v>
      </c>
      <c r="C37" s="3" t="s">
        <v>47</v>
      </c>
      <c r="D37" s="4">
        <v>6314</v>
      </c>
      <c r="E37" s="5">
        <v>15</v>
      </c>
      <c r="F37" s="41">
        <f>VLOOKUP(Data[[#This Row],[Product]],products[],2,0)</f>
        <v>6.49</v>
      </c>
      <c r="G37" s="42">
        <f>Data[[#This Row],[Units]]*Data[[#This Row],[Cost per Unit ]]</f>
        <v>97.350000000000009</v>
      </c>
      <c r="H37" s="46">
        <f>Data[[#This Row],[Amount]]-Data[[#This Row],[Total Cost ]]</f>
        <v>6216.65</v>
      </c>
      <c r="J37" t="s">
        <v>53</v>
      </c>
      <c r="K37" s="6">
        <v>10.38</v>
      </c>
    </row>
    <row r="38" spans="1:11" x14ac:dyDescent="0.2">
      <c r="A38" s="7" t="s">
        <v>54</v>
      </c>
      <c r="B38" s="7" t="s">
        <v>8</v>
      </c>
      <c r="C38" s="7" t="s">
        <v>47</v>
      </c>
      <c r="D38" s="8">
        <v>4683</v>
      </c>
      <c r="E38" s="9">
        <v>30</v>
      </c>
      <c r="F38" s="41">
        <f>VLOOKUP(Data[[#This Row],[Product]],products[],2,0)</f>
        <v>6.49</v>
      </c>
      <c r="G38" s="42">
        <f>Data[[#This Row],[Units]]*Data[[#This Row],[Cost per Unit ]]</f>
        <v>194.70000000000002</v>
      </c>
      <c r="H38" s="46">
        <f>Data[[#This Row],[Amount]]-Data[[#This Row],[Total Cost ]]</f>
        <v>4488.3</v>
      </c>
      <c r="J38" t="s">
        <v>51</v>
      </c>
      <c r="K38" s="6">
        <v>7.16</v>
      </c>
    </row>
    <row r="39" spans="1:11" x14ac:dyDescent="0.2">
      <c r="A39" s="3" t="s">
        <v>20</v>
      </c>
      <c r="B39" s="3" t="s">
        <v>8</v>
      </c>
      <c r="C39" s="3" t="s">
        <v>48</v>
      </c>
      <c r="D39" s="4">
        <v>6398</v>
      </c>
      <c r="E39" s="5">
        <v>102</v>
      </c>
      <c r="F39" s="41">
        <f>VLOOKUP(Data[[#This Row],[Product]],products[],2,0)</f>
        <v>4.97</v>
      </c>
      <c r="G39" s="42">
        <f>Data[[#This Row],[Units]]*Data[[#This Row],[Cost per Unit ]]</f>
        <v>506.94</v>
      </c>
      <c r="H39" s="46">
        <f>Data[[#This Row],[Amount]]-Data[[#This Row],[Total Cost ]]</f>
        <v>5891.06</v>
      </c>
      <c r="J39" t="s">
        <v>9</v>
      </c>
      <c r="K39" s="6">
        <v>14.49</v>
      </c>
    </row>
    <row r="40" spans="1:11" x14ac:dyDescent="0.2">
      <c r="A40" s="7" t="s">
        <v>45</v>
      </c>
      <c r="B40" s="7" t="s">
        <v>13</v>
      </c>
      <c r="C40" s="7" t="s">
        <v>38</v>
      </c>
      <c r="D40" s="8">
        <v>553</v>
      </c>
      <c r="E40" s="9">
        <v>15</v>
      </c>
      <c r="F40" s="41">
        <f>VLOOKUP(Data[[#This Row],[Product]],products[],2,0)</f>
        <v>7.64</v>
      </c>
      <c r="G40" s="42">
        <f>Data[[#This Row],[Units]]*Data[[#This Row],[Cost per Unit ]]</f>
        <v>114.6</v>
      </c>
      <c r="H40" s="46">
        <f>Data[[#This Row],[Amount]]-Data[[#This Row],[Total Cost ]]</f>
        <v>438.4</v>
      </c>
      <c r="J40" t="s">
        <v>34</v>
      </c>
      <c r="K40" s="6">
        <v>5.79</v>
      </c>
    </row>
    <row r="41" spans="1:11" x14ac:dyDescent="0.2">
      <c r="A41" s="3" t="s">
        <v>12</v>
      </c>
      <c r="B41" s="3" t="s">
        <v>26</v>
      </c>
      <c r="C41" s="3" t="s">
        <v>9</v>
      </c>
      <c r="D41" s="4">
        <v>7021</v>
      </c>
      <c r="E41" s="5">
        <v>183</v>
      </c>
      <c r="F41" s="41">
        <f>VLOOKUP(Data[[#This Row],[Product]],products[],2,0)</f>
        <v>14.49</v>
      </c>
      <c r="G41" s="42">
        <f>Data[[#This Row],[Units]]*Data[[#This Row],[Cost per Unit ]]</f>
        <v>2651.67</v>
      </c>
      <c r="H41" s="46">
        <f>Data[[#This Row],[Amount]]-Data[[#This Row],[Total Cost ]]</f>
        <v>4369.33</v>
      </c>
      <c r="J41" t="s">
        <v>14</v>
      </c>
      <c r="K41" s="6">
        <v>8.65</v>
      </c>
    </row>
    <row r="42" spans="1:11" x14ac:dyDescent="0.2">
      <c r="A42" s="7" t="s">
        <v>7</v>
      </c>
      <c r="B42" s="7" t="s">
        <v>26</v>
      </c>
      <c r="C42" s="7" t="s">
        <v>36</v>
      </c>
      <c r="D42" s="8">
        <v>5817</v>
      </c>
      <c r="E42" s="9">
        <v>12</v>
      </c>
      <c r="F42" s="41">
        <f>VLOOKUP(Data[[#This Row],[Product]],products[],2,0)</f>
        <v>9.77</v>
      </c>
      <c r="G42" s="42">
        <f>Data[[#This Row],[Units]]*Data[[#This Row],[Cost per Unit ]]</f>
        <v>117.24</v>
      </c>
      <c r="H42" s="46">
        <f>Data[[#This Row],[Amount]]-Data[[#This Row],[Total Cost ]]</f>
        <v>5699.76</v>
      </c>
      <c r="J42" t="s">
        <v>30</v>
      </c>
      <c r="K42" s="6">
        <v>12.37</v>
      </c>
    </row>
    <row r="43" spans="1:11" x14ac:dyDescent="0.2">
      <c r="A43" s="3" t="s">
        <v>20</v>
      </c>
      <c r="B43" s="3" t="s">
        <v>26</v>
      </c>
      <c r="C43" s="3" t="s">
        <v>16</v>
      </c>
      <c r="D43" s="4">
        <v>3976</v>
      </c>
      <c r="E43" s="5">
        <v>72</v>
      </c>
      <c r="F43" s="41">
        <f>VLOOKUP(Data[[#This Row],[Product]],products[],2,0)</f>
        <v>11.7</v>
      </c>
      <c r="G43" s="42">
        <f>Data[[#This Row],[Units]]*Data[[#This Row],[Cost per Unit ]]</f>
        <v>842.4</v>
      </c>
      <c r="H43" s="46">
        <f>Data[[#This Row],[Amount]]-Data[[#This Row],[Total Cost ]]</f>
        <v>3133.6</v>
      </c>
    </row>
    <row r="44" spans="1:11" x14ac:dyDescent="0.2">
      <c r="A44" s="7" t="s">
        <v>25</v>
      </c>
      <c r="B44" s="7" t="s">
        <v>33</v>
      </c>
      <c r="C44" s="7" t="s">
        <v>52</v>
      </c>
      <c r="D44" s="8">
        <v>1134</v>
      </c>
      <c r="E44" s="9">
        <v>282</v>
      </c>
      <c r="F44" s="41">
        <f>VLOOKUP(Data[[#This Row],[Product]],products[],2,0)</f>
        <v>16.73</v>
      </c>
      <c r="G44" s="42">
        <f>Data[[#This Row],[Units]]*Data[[#This Row],[Cost per Unit ]]</f>
        <v>4717.8599999999997</v>
      </c>
      <c r="H44" s="46">
        <f>Data[[#This Row],[Amount]]-Data[[#This Row],[Total Cost ]]</f>
        <v>-3583.8599999999997</v>
      </c>
    </row>
    <row r="45" spans="1:11" x14ac:dyDescent="0.2">
      <c r="A45" s="3" t="s">
        <v>45</v>
      </c>
      <c r="B45" s="3" t="s">
        <v>26</v>
      </c>
      <c r="C45" s="3" t="s">
        <v>53</v>
      </c>
      <c r="D45" s="4">
        <v>6027</v>
      </c>
      <c r="E45" s="5">
        <v>144</v>
      </c>
      <c r="F45" s="41">
        <f>VLOOKUP(Data[[#This Row],[Product]],products[],2,0)</f>
        <v>10.38</v>
      </c>
      <c r="G45" s="42">
        <f>Data[[#This Row],[Units]]*Data[[#This Row],[Cost per Unit ]]</f>
        <v>1494.72</v>
      </c>
      <c r="H45" s="46">
        <f>Data[[#This Row],[Amount]]-Data[[#This Row],[Total Cost ]]</f>
        <v>4532.28</v>
      </c>
      <c r="K45" t="s">
        <v>68</v>
      </c>
    </row>
    <row r="46" spans="1:11" x14ac:dyDescent="0.2">
      <c r="A46" s="7" t="s">
        <v>25</v>
      </c>
      <c r="B46" s="7" t="s">
        <v>8</v>
      </c>
      <c r="C46" s="7" t="s">
        <v>29</v>
      </c>
      <c r="D46" s="8">
        <v>1904</v>
      </c>
      <c r="E46" s="9">
        <v>405</v>
      </c>
      <c r="F46" s="41">
        <f>VLOOKUP(Data[[#This Row],[Product]],products[],2,0)</f>
        <v>8.7899999999999991</v>
      </c>
      <c r="G46" s="42">
        <f>Data[[#This Row],[Units]]*Data[[#This Row],[Cost per Unit ]]</f>
        <v>3559.95</v>
      </c>
      <c r="H46" s="46">
        <f>Data[[#This Row],[Amount]]-Data[[#This Row],[Total Cost ]]</f>
        <v>-1655.9499999999998</v>
      </c>
      <c r="K46" t="s">
        <v>49</v>
      </c>
    </row>
    <row r="47" spans="1:11" x14ac:dyDescent="0.2">
      <c r="A47" s="3" t="s">
        <v>39</v>
      </c>
      <c r="B47" s="3" t="s">
        <v>49</v>
      </c>
      <c r="C47" s="3" t="s">
        <v>14</v>
      </c>
      <c r="D47" s="4">
        <v>3262</v>
      </c>
      <c r="E47" s="5">
        <v>75</v>
      </c>
      <c r="F47" s="41">
        <f>VLOOKUP(Data[[#This Row],[Product]],products[],2,0)</f>
        <v>8.65</v>
      </c>
      <c r="G47" s="42">
        <f>Data[[#This Row],[Units]]*Data[[#This Row],[Cost per Unit ]]</f>
        <v>648.75</v>
      </c>
      <c r="H47" s="46">
        <f>Data[[#This Row],[Amount]]-Data[[#This Row],[Total Cost ]]</f>
        <v>2613.25</v>
      </c>
      <c r="K47" t="s">
        <v>33</v>
      </c>
    </row>
    <row r="48" spans="1:11" x14ac:dyDescent="0.2">
      <c r="A48" s="7" t="s">
        <v>7</v>
      </c>
      <c r="B48" s="7" t="s">
        <v>49</v>
      </c>
      <c r="C48" s="7" t="s">
        <v>52</v>
      </c>
      <c r="D48" s="8">
        <v>2289</v>
      </c>
      <c r="E48" s="9">
        <v>135</v>
      </c>
      <c r="F48" s="41">
        <f>VLOOKUP(Data[[#This Row],[Product]],products[],2,0)</f>
        <v>16.73</v>
      </c>
      <c r="G48" s="42">
        <f>Data[[#This Row],[Units]]*Data[[#This Row],[Cost per Unit ]]</f>
        <v>2258.5500000000002</v>
      </c>
      <c r="H48" s="46">
        <f>Data[[#This Row],[Amount]]-Data[[#This Row],[Total Cost ]]</f>
        <v>30.449999999999818</v>
      </c>
      <c r="K48" t="s">
        <v>8</v>
      </c>
    </row>
    <row r="49" spans="1:11" x14ac:dyDescent="0.2">
      <c r="A49" s="3" t="s">
        <v>42</v>
      </c>
      <c r="B49" s="3" t="s">
        <v>49</v>
      </c>
      <c r="C49" s="3" t="s">
        <v>52</v>
      </c>
      <c r="D49" s="4">
        <v>6986</v>
      </c>
      <c r="E49" s="5">
        <v>21</v>
      </c>
      <c r="F49" s="41">
        <f>VLOOKUP(Data[[#This Row],[Product]],products[],2,0)</f>
        <v>16.73</v>
      </c>
      <c r="G49" s="42">
        <f>Data[[#This Row],[Units]]*Data[[#This Row],[Cost per Unit ]]</f>
        <v>351.33</v>
      </c>
      <c r="H49" s="46">
        <f>Data[[#This Row],[Amount]]-Data[[#This Row],[Total Cost ]]</f>
        <v>6634.67</v>
      </c>
      <c r="K49" t="s">
        <v>13</v>
      </c>
    </row>
    <row r="50" spans="1:11" x14ac:dyDescent="0.2">
      <c r="A50" s="7" t="s">
        <v>45</v>
      </c>
      <c r="B50" s="7" t="s">
        <v>33</v>
      </c>
      <c r="C50" s="7" t="s">
        <v>47</v>
      </c>
      <c r="D50" s="8">
        <v>4417</v>
      </c>
      <c r="E50" s="9">
        <v>153</v>
      </c>
      <c r="F50" s="41">
        <f>VLOOKUP(Data[[#This Row],[Product]],products[],2,0)</f>
        <v>6.49</v>
      </c>
      <c r="G50" s="42">
        <f>Data[[#This Row],[Units]]*Data[[#This Row],[Cost per Unit ]]</f>
        <v>992.97</v>
      </c>
      <c r="H50" s="46">
        <f>Data[[#This Row],[Amount]]-Data[[#This Row],[Total Cost ]]</f>
        <v>3424.0299999999997</v>
      </c>
      <c r="K50" t="s">
        <v>21</v>
      </c>
    </row>
    <row r="51" spans="1:11" x14ac:dyDescent="0.2">
      <c r="A51" s="3" t="s">
        <v>25</v>
      </c>
      <c r="B51" s="3" t="s">
        <v>49</v>
      </c>
      <c r="C51" s="3" t="s">
        <v>24</v>
      </c>
      <c r="D51" s="4">
        <v>1442</v>
      </c>
      <c r="E51" s="5">
        <v>15</v>
      </c>
      <c r="F51" s="41">
        <f>VLOOKUP(Data[[#This Row],[Product]],products[],2,0)</f>
        <v>11.73</v>
      </c>
      <c r="G51" s="42">
        <f>Data[[#This Row],[Units]]*Data[[#This Row],[Cost per Unit ]]</f>
        <v>175.95000000000002</v>
      </c>
      <c r="H51" s="46">
        <f>Data[[#This Row],[Amount]]-Data[[#This Row],[Total Cost ]]</f>
        <v>1266.05</v>
      </c>
      <c r="K51" t="s">
        <v>26</v>
      </c>
    </row>
    <row r="52" spans="1:11" x14ac:dyDescent="0.2">
      <c r="A52" s="7" t="s">
        <v>46</v>
      </c>
      <c r="B52" s="7" t="s">
        <v>13</v>
      </c>
      <c r="C52" s="7" t="s">
        <v>16</v>
      </c>
      <c r="D52" s="8">
        <v>2415</v>
      </c>
      <c r="E52" s="9">
        <v>255</v>
      </c>
      <c r="F52" s="41">
        <f>VLOOKUP(Data[[#This Row],[Product]],products[],2,0)</f>
        <v>11.7</v>
      </c>
      <c r="G52" s="42">
        <f>Data[[#This Row],[Units]]*Data[[#This Row],[Cost per Unit ]]</f>
        <v>2983.5</v>
      </c>
      <c r="H52" s="46">
        <f>Data[[#This Row],[Amount]]-Data[[#This Row],[Total Cost ]]</f>
        <v>-568.5</v>
      </c>
    </row>
    <row r="53" spans="1:11" x14ac:dyDescent="0.2">
      <c r="A53" s="3" t="s">
        <v>45</v>
      </c>
      <c r="B53" s="3" t="s">
        <v>8</v>
      </c>
      <c r="C53" s="3" t="s">
        <v>38</v>
      </c>
      <c r="D53" s="4">
        <v>238</v>
      </c>
      <c r="E53" s="5">
        <v>18</v>
      </c>
      <c r="F53" s="41">
        <f>VLOOKUP(Data[[#This Row],[Product]],products[],2,0)</f>
        <v>7.64</v>
      </c>
      <c r="G53" s="42">
        <f>Data[[#This Row],[Units]]*Data[[#This Row],[Cost per Unit ]]</f>
        <v>137.51999999999998</v>
      </c>
      <c r="H53" s="46">
        <f>Data[[#This Row],[Amount]]-Data[[#This Row],[Total Cost ]]</f>
        <v>100.48000000000002</v>
      </c>
    </row>
    <row r="54" spans="1:11" x14ac:dyDescent="0.2">
      <c r="A54" s="7" t="s">
        <v>25</v>
      </c>
      <c r="B54" s="7" t="s">
        <v>8</v>
      </c>
      <c r="C54" s="7" t="s">
        <v>47</v>
      </c>
      <c r="D54" s="8">
        <v>4949</v>
      </c>
      <c r="E54" s="9">
        <v>189</v>
      </c>
      <c r="F54" s="41">
        <f>VLOOKUP(Data[[#This Row],[Product]],products[],2,0)</f>
        <v>6.49</v>
      </c>
      <c r="G54" s="42">
        <f>Data[[#This Row],[Units]]*Data[[#This Row],[Cost per Unit ]]</f>
        <v>1226.6100000000001</v>
      </c>
      <c r="H54" s="46">
        <f>Data[[#This Row],[Amount]]-Data[[#This Row],[Total Cost ]]</f>
        <v>3722.39</v>
      </c>
    </row>
    <row r="55" spans="1:11" x14ac:dyDescent="0.2">
      <c r="A55" s="3" t="s">
        <v>42</v>
      </c>
      <c r="B55" s="3" t="s">
        <v>33</v>
      </c>
      <c r="C55" s="3" t="s">
        <v>14</v>
      </c>
      <c r="D55" s="4">
        <v>5075</v>
      </c>
      <c r="E55" s="5">
        <v>21</v>
      </c>
      <c r="F55" s="41">
        <f>VLOOKUP(Data[[#This Row],[Product]],products[],2,0)</f>
        <v>8.65</v>
      </c>
      <c r="G55" s="42">
        <f>Data[[#This Row],[Units]]*Data[[#This Row],[Cost per Unit ]]</f>
        <v>181.65</v>
      </c>
      <c r="H55" s="46">
        <f>Data[[#This Row],[Amount]]-Data[[#This Row],[Total Cost ]]</f>
        <v>4893.3500000000004</v>
      </c>
    </row>
    <row r="56" spans="1:11" x14ac:dyDescent="0.2">
      <c r="A56" s="7" t="s">
        <v>46</v>
      </c>
      <c r="B56" s="7" t="s">
        <v>21</v>
      </c>
      <c r="C56" s="7" t="s">
        <v>29</v>
      </c>
      <c r="D56" s="8">
        <v>9198</v>
      </c>
      <c r="E56" s="9">
        <v>36</v>
      </c>
      <c r="F56" s="41">
        <f>VLOOKUP(Data[[#This Row],[Product]],products[],2,0)</f>
        <v>8.7899999999999991</v>
      </c>
      <c r="G56" s="42">
        <f>Data[[#This Row],[Units]]*Data[[#This Row],[Cost per Unit ]]</f>
        <v>316.43999999999994</v>
      </c>
      <c r="H56" s="46">
        <f>Data[[#This Row],[Amount]]-Data[[#This Row],[Total Cost ]]</f>
        <v>8881.56</v>
      </c>
    </row>
    <row r="57" spans="1:11" x14ac:dyDescent="0.2">
      <c r="A57" s="3" t="s">
        <v>25</v>
      </c>
      <c r="B57" s="3" t="s">
        <v>49</v>
      </c>
      <c r="C57" s="3" t="s">
        <v>51</v>
      </c>
      <c r="D57" s="4">
        <v>3339</v>
      </c>
      <c r="E57" s="5">
        <v>75</v>
      </c>
      <c r="F57" s="41">
        <f>VLOOKUP(Data[[#This Row],[Product]],products[],2,0)</f>
        <v>7.16</v>
      </c>
      <c r="G57" s="42">
        <f>Data[[#This Row],[Units]]*Data[[#This Row],[Cost per Unit ]]</f>
        <v>537</v>
      </c>
      <c r="H57" s="46">
        <f>Data[[#This Row],[Amount]]-Data[[#This Row],[Total Cost ]]</f>
        <v>2802</v>
      </c>
    </row>
    <row r="58" spans="1:11" x14ac:dyDescent="0.2">
      <c r="A58" s="7" t="s">
        <v>7</v>
      </c>
      <c r="B58" s="7" t="s">
        <v>49</v>
      </c>
      <c r="C58" s="7" t="s">
        <v>32</v>
      </c>
      <c r="D58" s="8">
        <v>5019</v>
      </c>
      <c r="E58" s="9">
        <v>156</v>
      </c>
      <c r="F58" s="41">
        <f>VLOOKUP(Data[[#This Row],[Product]],products[],2,0)</f>
        <v>3.11</v>
      </c>
      <c r="G58" s="42">
        <f>Data[[#This Row],[Units]]*Data[[#This Row],[Cost per Unit ]]</f>
        <v>485.15999999999997</v>
      </c>
      <c r="H58" s="46">
        <f>Data[[#This Row],[Amount]]-Data[[#This Row],[Total Cost ]]</f>
        <v>4533.84</v>
      </c>
    </row>
    <row r="59" spans="1:11" x14ac:dyDescent="0.2">
      <c r="A59" s="3" t="s">
        <v>42</v>
      </c>
      <c r="B59" s="3" t="s">
        <v>21</v>
      </c>
      <c r="C59" s="3" t="s">
        <v>29</v>
      </c>
      <c r="D59" s="4">
        <v>16184</v>
      </c>
      <c r="E59" s="5">
        <v>39</v>
      </c>
      <c r="F59" s="41">
        <f>VLOOKUP(Data[[#This Row],[Product]],products[],2,0)</f>
        <v>8.7899999999999991</v>
      </c>
      <c r="G59" s="42">
        <f>Data[[#This Row],[Units]]*Data[[#This Row],[Cost per Unit ]]</f>
        <v>342.80999999999995</v>
      </c>
      <c r="H59" s="46">
        <f>Data[[#This Row],[Amount]]-Data[[#This Row],[Total Cost ]]</f>
        <v>15841.19</v>
      </c>
    </row>
    <row r="60" spans="1:11" x14ac:dyDescent="0.2">
      <c r="A60" s="7" t="s">
        <v>25</v>
      </c>
      <c r="B60" s="7" t="s">
        <v>21</v>
      </c>
      <c r="C60" s="7" t="s">
        <v>44</v>
      </c>
      <c r="D60" s="8">
        <v>497</v>
      </c>
      <c r="E60" s="9">
        <v>63</v>
      </c>
      <c r="F60" s="41">
        <f>VLOOKUP(Data[[#This Row],[Product]],products[],2,0)</f>
        <v>9</v>
      </c>
      <c r="G60" s="42">
        <f>Data[[#This Row],[Units]]*Data[[#This Row],[Cost per Unit ]]</f>
        <v>567</v>
      </c>
      <c r="H60" s="46">
        <f>Data[[#This Row],[Amount]]-Data[[#This Row],[Total Cost ]]</f>
        <v>-70</v>
      </c>
    </row>
    <row r="61" spans="1:11" x14ac:dyDescent="0.2">
      <c r="A61" s="3" t="s">
        <v>45</v>
      </c>
      <c r="B61" s="3" t="s">
        <v>21</v>
      </c>
      <c r="C61" s="3" t="s">
        <v>51</v>
      </c>
      <c r="D61" s="4">
        <v>8211</v>
      </c>
      <c r="E61" s="5">
        <v>75</v>
      </c>
      <c r="F61" s="41">
        <f>VLOOKUP(Data[[#This Row],[Product]],products[],2,0)</f>
        <v>7.16</v>
      </c>
      <c r="G61" s="42">
        <f>Data[[#This Row],[Units]]*Data[[#This Row],[Cost per Unit ]]</f>
        <v>537</v>
      </c>
      <c r="H61" s="46">
        <f>Data[[#This Row],[Amount]]-Data[[#This Row],[Total Cost ]]</f>
        <v>7674</v>
      </c>
    </row>
    <row r="62" spans="1:11" x14ac:dyDescent="0.2">
      <c r="A62" s="7" t="s">
        <v>45</v>
      </c>
      <c r="B62" s="7" t="s">
        <v>33</v>
      </c>
      <c r="C62" s="7" t="s">
        <v>53</v>
      </c>
      <c r="D62" s="8">
        <v>6580</v>
      </c>
      <c r="E62" s="9">
        <v>183</v>
      </c>
      <c r="F62" s="41">
        <f>VLOOKUP(Data[[#This Row],[Product]],products[],2,0)</f>
        <v>10.38</v>
      </c>
      <c r="G62" s="42">
        <f>Data[[#This Row],[Units]]*Data[[#This Row],[Cost per Unit ]]</f>
        <v>1899.5400000000002</v>
      </c>
      <c r="H62" s="46">
        <f>Data[[#This Row],[Amount]]-Data[[#This Row],[Total Cost ]]</f>
        <v>4680.46</v>
      </c>
    </row>
    <row r="63" spans="1:11" x14ac:dyDescent="0.2">
      <c r="A63" s="3" t="s">
        <v>20</v>
      </c>
      <c r="B63" s="3" t="s">
        <v>13</v>
      </c>
      <c r="C63" s="3" t="s">
        <v>11</v>
      </c>
      <c r="D63" s="4">
        <v>4760</v>
      </c>
      <c r="E63" s="5">
        <v>69</v>
      </c>
      <c r="F63" s="41">
        <f>VLOOKUP(Data[[#This Row],[Product]],products[],2,0)</f>
        <v>9.33</v>
      </c>
      <c r="G63" s="42">
        <f>Data[[#This Row],[Units]]*Data[[#This Row],[Cost per Unit ]]</f>
        <v>643.77</v>
      </c>
      <c r="H63" s="46">
        <f>Data[[#This Row],[Amount]]-Data[[#This Row],[Total Cost ]]</f>
        <v>4116.2299999999996</v>
      </c>
    </row>
    <row r="64" spans="1:11" x14ac:dyDescent="0.2">
      <c r="A64" s="7" t="s">
        <v>7</v>
      </c>
      <c r="B64" s="7" t="s">
        <v>21</v>
      </c>
      <c r="C64" s="7" t="s">
        <v>27</v>
      </c>
      <c r="D64" s="8">
        <v>5439</v>
      </c>
      <c r="E64" s="9">
        <v>30</v>
      </c>
      <c r="F64" s="41">
        <f>VLOOKUP(Data[[#This Row],[Product]],products[],2,0)</f>
        <v>13.15</v>
      </c>
      <c r="G64" s="42">
        <f>Data[[#This Row],[Units]]*Data[[#This Row],[Cost per Unit ]]</f>
        <v>394.5</v>
      </c>
      <c r="H64" s="46">
        <f>Data[[#This Row],[Amount]]-Data[[#This Row],[Total Cost ]]</f>
        <v>5044.5</v>
      </c>
    </row>
    <row r="65" spans="1:8" x14ac:dyDescent="0.2">
      <c r="A65" s="3" t="s">
        <v>20</v>
      </c>
      <c r="B65" s="3" t="s">
        <v>49</v>
      </c>
      <c r="C65" s="3" t="s">
        <v>32</v>
      </c>
      <c r="D65" s="4">
        <v>1463</v>
      </c>
      <c r="E65" s="5">
        <v>39</v>
      </c>
      <c r="F65" s="41">
        <f>VLOOKUP(Data[[#This Row],[Product]],products[],2,0)</f>
        <v>3.11</v>
      </c>
      <c r="G65" s="42">
        <f>Data[[#This Row],[Units]]*Data[[#This Row],[Cost per Unit ]]</f>
        <v>121.28999999999999</v>
      </c>
      <c r="H65" s="46">
        <f>Data[[#This Row],[Amount]]-Data[[#This Row],[Total Cost ]]</f>
        <v>1341.71</v>
      </c>
    </row>
    <row r="66" spans="1:8" x14ac:dyDescent="0.2">
      <c r="A66" s="7" t="s">
        <v>46</v>
      </c>
      <c r="B66" s="7" t="s">
        <v>49</v>
      </c>
      <c r="C66" s="7" t="s">
        <v>14</v>
      </c>
      <c r="D66" s="8">
        <v>7777</v>
      </c>
      <c r="E66" s="9">
        <v>504</v>
      </c>
      <c r="F66" s="41">
        <f>VLOOKUP(Data[[#This Row],[Product]],products[],2,0)</f>
        <v>8.65</v>
      </c>
      <c r="G66" s="42">
        <f>Data[[#This Row],[Units]]*Data[[#This Row],[Cost per Unit ]]</f>
        <v>4359.6000000000004</v>
      </c>
      <c r="H66" s="46">
        <f>Data[[#This Row],[Amount]]-Data[[#This Row],[Total Cost ]]</f>
        <v>3417.3999999999996</v>
      </c>
    </row>
    <row r="67" spans="1:8" x14ac:dyDescent="0.2">
      <c r="A67" s="3" t="s">
        <v>17</v>
      </c>
      <c r="B67" s="3" t="s">
        <v>8</v>
      </c>
      <c r="C67" s="3" t="s">
        <v>51</v>
      </c>
      <c r="D67" s="4">
        <v>1085</v>
      </c>
      <c r="E67" s="5">
        <v>273</v>
      </c>
      <c r="F67" s="41">
        <f>VLOOKUP(Data[[#This Row],[Product]],products[],2,0)</f>
        <v>7.16</v>
      </c>
      <c r="G67" s="42">
        <f>Data[[#This Row],[Units]]*Data[[#This Row],[Cost per Unit ]]</f>
        <v>1954.68</v>
      </c>
      <c r="H67" s="46">
        <f>Data[[#This Row],[Amount]]-Data[[#This Row],[Total Cost ]]</f>
        <v>-869.68000000000006</v>
      </c>
    </row>
    <row r="68" spans="1:8" x14ac:dyDescent="0.2">
      <c r="A68" s="7" t="s">
        <v>42</v>
      </c>
      <c r="B68" s="7" t="s">
        <v>8</v>
      </c>
      <c r="C68" s="7" t="s">
        <v>34</v>
      </c>
      <c r="D68" s="8">
        <v>182</v>
      </c>
      <c r="E68" s="9">
        <v>48</v>
      </c>
      <c r="F68" s="41">
        <f>VLOOKUP(Data[[#This Row],[Product]],products[],2,0)</f>
        <v>5.79</v>
      </c>
      <c r="G68" s="42">
        <f>Data[[#This Row],[Units]]*Data[[#This Row],[Cost per Unit ]]</f>
        <v>277.92</v>
      </c>
      <c r="H68" s="46">
        <f>Data[[#This Row],[Amount]]-Data[[#This Row],[Total Cost ]]</f>
        <v>-95.920000000000016</v>
      </c>
    </row>
    <row r="69" spans="1:8" x14ac:dyDescent="0.2">
      <c r="A69" s="3" t="s">
        <v>25</v>
      </c>
      <c r="B69" s="3" t="s">
        <v>49</v>
      </c>
      <c r="C69" s="3" t="s">
        <v>52</v>
      </c>
      <c r="D69" s="4">
        <v>4242</v>
      </c>
      <c r="E69" s="5">
        <v>207</v>
      </c>
      <c r="F69" s="41">
        <f>VLOOKUP(Data[[#This Row],[Product]],products[],2,0)</f>
        <v>16.73</v>
      </c>
      <c r="G69" s="42">
        <f>Data[[#This Row],[Units]]*Data[[#This Row],[Cost per Unit ]]</f>
        <v>3463.11</v>
      </c>
      <c r="H69" s="46">
        <f>Data[[#This Row],[Amount]]-Data[[#This Row],[Total Cost ]]</f>
        <v>778.88999999999987</v>
      </c>
    </row>
    <row r="70" spans="1:8" x14ac:dyDescent="0.2">
      <c r="A70" s="7" t="s">
        <v>25</v>
      </c>
      <c r="B70" s="7" t="s">
        <v>21</v>
      </c>
      <c r="C70" s="7" t="s">
        <v>14</v>
      </c>
      <c r="D70" s="8">
        <v>6118</v>
      </c>
      <c r="E70" s="9">
        <v>9</v>
      </c>
      <c r="F70" s="41">
        <f>VLOOKUP(Data[[#This Row],[Product]],products[],2,0)</f>
        <v>8.65</v>
      </c>
      <c r="G70" s="42">
        <f>Data[[#This Row],[Units]]*Data[[#This Row],[Cost per Unit ]]</f>
        <v>77.850000000000009</v>
      </c>
      <c r="H70" s="46">
        <f>Data[[#This Row],[Amount]]-Data[[#This Row],[Total Cost ]]</f>
        <v>6040.15</v>
      </c>
    </row>
    <row r="71" spans="1:8" x14ac:dyDescent="0.2">
      <c r="A71" s="3" t="s">
        <v>54</v>
      </c>
      <c r="B71" s="3" t="s">
        <v>21</v>
      </c>
      <c r="C71" s="3" t="s">
        <v>47</v>
      </c>
      <c r="D71" s="4">
        <v>2317</v>
      </c>
      <c r="E71" s="5">
        <v>261</v>
      </c>
      <c r="F71" s="41">
        <f>VLOOKUP(Data[[#This Row],[Product]],products[],2,0)</f>
        <v>6.49</v>
      </c>
      <c r="G71" s="42">
        <f>Data[[#This Row],[Units]]*Data[[#This Row],[Cost per Unit ]]</f>
        <v>1693.89</v>
      </c>
      <c r="H71" s="46">
        <f>Data[[#This Row],[Amount]]-Data[[#This Row],[Total Cost ]]</f>
        <v>623.1099999999999</v>
      </c>
    </row>
    <row r="72" spans="1:8" x14ac:dyDescent="0.2">
      <c r="A72" s="7" t="s">
        <v>25</v>
      </c>
      <c r="B72" s="7" t="s">
        <v>33</v>
      </c>
      <c r="C72" s="7" t="s">
        <v>29</v>
      </c>
      <c r="D72" s="8">
        <v>938</v>
      </c>
      <c r="E72" s="9">
        <v>6</v>
      </c>
      <c r="F72" s="41">
        <f>VLOOKUP(Data[[#This Row],[Product]],products[],2,0)</f>
        <v>8.7899999999999991</v>
      </c>
      <c r="G72" s="42">
        <f>Data[[#This Row],[Units]]*Data[[#This Row],[Cost per Unit ]]</f>
        <v>52.739999999999995</v>
      </c>
      <c r="H72" s="46">
        <f>Data[[#This Row],[Amount]]-Data[[#This Row],[Total Cost ]]</f>
        <v>885.26</v>
      </c>
    </row>
    <row r="73" spans="1:8" x14ac:dyDescent="0.2">
      <c r="A73" s="3" t="s">
        <v>12</v>
      </c>
      <c r="B73" s="3" t="s">
        <v>8</v>
      </c>
      <c r="C73" s="3" t="s">
        <v>24</v>
      </c>
      <c r="D73" s="4">
        <v>9709</v>
      </c>
      <c r="E73" s="5">
        <v>30</v>
      </c>
      <c r="F73" s="41">
        <f>VLOOKUP(Data[[#This Row],[Product]],products[],2,0)</f>
        <v>11.73</v>
      </c>
      <c r="G73" s="42">
        <f>Data[[#This Row],[Units]]*Data[[#This Row],[Cost per Unit ]]</f>
        <v>351.90000000000003</v>
      </c>
      <c r="H73" s="46">
        <f>Data[[#This Row],[Amount]]-Data[[#This Row],[Total Cost ]]</f>
        <v>9357.1</v>
      </c>
    </row>
    <row r="74" spans="1:8" x14ac:dyDescent="0.2">
      <c r="A74" s="7" t="s">
        <v>39</v>
      </c>
      <c r="B74" s="7" t="s">
        <v>49</v>
      </c>
      <c r="C74" s="7" t="s">
        <v>41</v>
      </c>
      <c r="D74" s="8">
        <v>2205</v>
      </c>
      <c r="E74" s="9">
        <v>138</v>
      </c>
      <c r="F74" s="41">
        <f>VLOOKUP(Data[[#This Row],[Product]],products[],2,0)</f>
        <v>10.62</v>
      </c>
      <c r="G74" s="42">
        <f>Data[[#This Row],[Units]]*Data[[#This Row],[Cost per Unit ]]</f>
        <v>1465.56</v>
      </c>
      <c r="H74" s="46">
        <f>Data[[#This Row],[Amount]]-Data[[#This Row],[Total Cost ]]</f>
        <v>739.44</v>
      </c>
    </row>
    <row r="75" spans="1:8" x14ac:dyDescent="0.2">
      <c r="A75" s="3" t="s">
        <v>39</v>
      </c>
      <c r="B75" s="3" t="s">
        <v>8</v>
      </c>
      <c r="C75" s="3" t="s">
        <v>32</v>
      </c>
      <c r="D75" s="4">
        <v>4487</v>
      </c>
      <c r="E75" s="5">
        <v>111</v>
      </c>
      <c r="F75" s="41">
        <f>VLOOKUP(Data[[#This Row],[Product]],products[],2,0)</f>
        <v>3.11</v>
      </c>
      <c r="G75" s="42">
        <f>Data[[#This Row],[Units]]*Data[[#This Row],[Cost per Unit ]]</f>
        <v>345.21</v>
      </c>
      <c r="H75" s="46">
        <f>Data[[#This Row],[Amount]]-Data[[#This Row],[Total Cost ]]</f>
        <v>4141.79</v>
      </c>
    </row>
    <row r="76" spans="1:8" x14ac:dyDescent="0.2">
      <c r="A76" s="7" t="s">
        <v>42</v>
      </c>
      <c r="B76" s="7" t="s">
        <v>13</v>
      </c>
      <c r="C76" s="7" t="s">
        <v>22</v>
      </c>
      <c r="D76" s="8">
        <v>2415</v>
      </c>
      <c r="E76" s="9">
        <v>15</v>
      </c>
      <c r="F76" s="41">
        <f>VLOOKUP(Data[[#This Row],[Product]],products[],2,0)</f>
        <v>6.47</v>
      </c>
      <c r="G76" s="42">
        <f>Data[[#This Row],[Units]]*Data[[#This Row],[Cost per Unit ]]</f>
        <v>97.05</v>
      </c>
      <c r="H76" s="46">
        <f>Data[[#This Row],[Amount]]-Data[[#This Row],[Total Cost ]]</f>
        <v>2317.9499999999998</v>
      </c>
    </row>
    <row r="77" spans="1:8" x14ac:dyDescent="0.2">
      <c r="A77" s="3" t="s">
        <v>7</v>
      </c>
      <c r="B77" s="3" t="s">
        <v>49</v>
      </c>
      <c r="C77" s="3" t="s">
        <v>38</v>
      </c>
      <c r="D77" s="4">
        <v>4018</v>
      </c>
      <c r="E77" s="5">
        <v>162</v>
      </c>
      <c r="F77" s="41">
        <f>VLOOKUP(Data[[#This Row],[Product]],products[],2,0)</f>
        <v>7.64</v>
      </c>
      <c r="G77" s="42">
        <f>Data[[#This Row],[Units]]*Data[[#This Row],[Cost per Unit ]]</f>
        <v>1237.6799999999998</v>
      </c>
      <c r="H77" s="46">
        <f>Data[[#This Row],[Amount]]-Data[[#This Row],[Total Cost ]]</f>
        <v>2780.32</v>
      </c>
    </row>
    <row r="78" spans="1:8" x14ac:dyDescent="0.2">
      <c r="A78" s="7" t="s">
        <v>42</v>
      </c>
      <c r="B78" s="7" t="s">
        <v>49</v>
      </c>
      <c r="C78" s="7" t="s">
        <v>38</v>
      </c>
      <c r="D78" s="8">
        <v>861</v>
      </c>
      <c r="E78" s="9">
        <v>195</v>
      </c>
      <c r="F78" s="41">
        <f>VLOOKUP(Data[[#This Row],[Product]],products[],2,0)</f>
        <v>7.64</v>
      </c>
      <c r="G78" s="42">
        <f>Data[[#This Row],[Units]]*Data[[#This Row],[Cost per Unit ]]</f>
        <v>1489.8</v>
      </c>
      <c r="H78" s="46">
        <f>Data[[#This Row],[Amount]]-Data[[#This Row],[Total Cost ]]</f>
        <v>-628.79999999999995</v>
      </c>
    </row>
    <row r="79" spans="1:8" x14ac:dyDescent="0.2">
      <c r="A79" s="3" t="s">
        <v>54</v>
      </c>
      <c r="B79" s="3" t="s">
        <v>33</v>
      </c>
      <c r="C79" s="3" t="s">
        <v>16</v>
      </c>
      <c r="D79" s="4">
        <v>5586</v>
      </c>
      <c r="E79" s="5">
        <v>525</v>
      </c>
      <c r="F79" s="41">
        <f>VLOOKUP(Data[[#This Row],[Product]],products[],2,0)</f>
        <v>11.7</v>
      </c>
      <c r="G79" s="42">
        <f>Data[[#This Row],[Units]]*Data[[#This Row],[Cost per Unit ]]</f>
        <v>6142.5</v>
      </c>
      <c r="H79" s="46">
        <f>Data[[#This Row],[Amount]]-Data[[#This Row],[Total Cost ]]</f>
        <v>-556.5</v>
      </c>
    </row>
    <row r="80" spans="1:8" x14ac:dyDescent="0.2">
      <c r="A80" s="7" t="s">
        <v>39</v>
      </c>
      <c r="B80" s="7" t="s">
        <v>49</v>
      </c>
      <c r="C80" s="7" t="s">
        <v>30</v>
      </c>
      <c r="D80" s="8">
        <v>2226</v>
      </c>
      <c r="E80" s="9">
        <v>48</v>
      </c>
      <c r="F80" s="41">
        <f>VLOOKUP(Data[[#This Row],[Product]],products[],2,0)</f>
        <v>12.37</v>
      </c>
      <c r="G80" s="42">
        <f>Data[[#This Row],[Units]]*Data[[#This Row],[Cost per Unit ]]</f>
        <v>593.76</v>
      </c>
      <c r="H80" s="46">
        <f>Data[[#This Row],[Amount]]-Data[[#This Row],[Total Cost ]]</f>
        <v>1632.24</v>
      </c>
    </row>
    <row r="81" spans="1:8" x14ac:dyDescent="0.2">
      <c r="A81" s="3" t="s">
        <v>17</v>
      </c>
      <c r="B81" s="3" t="s">
        <v>49</v>
      </c>
      <c r="C81" s="3" t="s">
        <v>53</v>
      </c>
      <c r="D81" s="4">
        <v>14329</v>
      </c>
      <c r="E81" s="5">
        <v>150</v>
      </c>
      <c r="F81" s="41">
        <f>VLOOKUP(Data[[#This Row],[Product]],products[],2,0)</f>
        <v>10.38</v>
      </c>
      <c r="G81" s="42">
        <f>Data[[#This Row],[Units]]*Data[[#This Row],[Cost per Unit ]]</f>
        <v>1557.0000000000002</v>
      </c>
      <c r="H81" s="46">
        <f>Data[[#This Row],[Amount]]-Data[[#This Row],[Total Cost ]]</f>
        <v>12772</v>
      </c>
    </row>
    <row r="82" spans="1:8" x14ac:dyDescent="0.2">
      <c r="A82" s="7" t="s">
        <v>17</v>
      </c>
      <c r="B82" s="7" t="s">
        <v>49</v>
      </c>
      <c r="C82" s="7" t="s">
        <v>41</v>
      </c>
      <c r="D82" s="8">
        <v>8463</v>
      </c>
      <c r="E82" s="9">
        <v>492</v>
      </c>
      <c r="F82" s="41">
        <f>VLOOKUP(Data[[#This Row],[Product]],products[],2,0)</f>
        <v>10.62</v>
      </c>
      <c r="G82" s="42">
        <f>Data[[#This Row],[Units]]*Data[[#This Row],[Cost per Unit ]]</f>
        <v>5225.04</v>
      </c>
      <c r="H82" s="46">
        <f>Data[[#This Row],[Amount]]-Data[[#This Row],[Total Cost ]]</f>
        <v>3237.96</v>
      </c>
    </row>
    <row r="83" spans="1:8" x14ac:dyDescent="0.2">
      <c r="A83" s="3" t="s">
        <v>42</v>
      </c>
      <c r="B83" s="3" t="s">
        <v>49</v>
      </c>
      <c r="C83" s="3" t="s">
        <v>51</v>
      </c>
      <c r="D83" s="4">
        <v>2891</v>
      </c>
      <c r="E83" s="5">
        <v>102</v>
      </c>
      <c r="F83" s="41">
        <f>VLOOKUP(Data[[#This Row],[Product]],products[],2,0)</f>
        <v>7.16</v>
      </c>
      <c r="G83" s="42">
        <f>Data[[#This Row],[Units]]*Data[[#This Row],[Cost per Unit ]]</f>
        <v>730.32</v>
      </c>
      <c r="H83" s="46">
        <f>Data[[#This Row],[Amount]]-Data[[#This Row],[Total Cost ]]</f>
        <v>2160.6799999999998</v>
      </c>
    </row>
    <row r="84" spans="1:8" x14ac:dyDescent="0.2">
      <c r="A84" s="7" t="s">
        <v>46</v>
      </c>
      <c r="B84" s="7" t="s">
        <v>21</v>
      </c>
      <c r="C84" s="7" t="s">
        <v>47</v>
      </c>
      <c r="D84" s="8">
        <v>3773</v>
      </c>
      <c r="E84" s="9">
        <v>165</v>
      </c>
      <c r="F84" s="41">
        <f>VLOOKUP(Data[[#This Row],[Product]],products[],2,0)</f>
        <v>6.49</v>
      </c>
      <c r="G84" s="42">
        <f>Data[[#This Row],[Units]]*Data[[#This Row],[Cost per Unit ]]</f>
        <v>1070.8500000000001</v>
      </c>
      <c r="H84" s="46">
        <f>Data[[#This Row],[Amount]]-Data[[#This Row],[Total Cost ]]</f>
        <v>2702.1499999999996</v>
      </c>
    </row>
    <row r="85" spans="1:8" x14ac:dyDescent="0.2">
      <c r="A85" s="3" t="s">
        <v>20</v>
      </c>
      <c r="B85" s="3" t="s">
        <v>21</v>
      </c>
      <c r="C85" s="3" t="s">
        <v>53</v>
      </c>
      <c r="D85" s="4">
        <v>854</v>
      </c>
      <c r="E85" s="5">
        <v>309</v>
      </c>
      <c r="F85" s="41">
        <f>VLOOKUP(Data[[#This Row],[Product]],products[],2,0)</f>
        <v>10.38</v>
      </c>
      <c r="G85" s="42">
        <f>Data[[#This Row],[Units]]*Data[[#This Row],[Cost per Unit ]]</f>
        <v>3207.42</v>
      </c>
      <c r="H85" s="46">
        <f>Data[[#This Row],[Amount]]-Data[[#This Row],[Total Cost ]]</f>
        <v>-2353.42</v>
      </c>
    </row>
    <row r="86" spans="1:8" x14ac:dyDescent="0.2">
      <c r="A86" s="7" t="s">
        <v>25</v>
      </c>
      <c r="B86" s="7" t="s">
        <v>21</v>
      </c>
      <c r="C86" s="7" t="s">
        <v>32</v>
      </c>
      <c r="D86" s="8">
        <v>4970</v>
      </c>
      <c r="E86" s="9">
        <v>156</v>
      </c>
      <c r="F86" s="41">
        <f>VLOOKUP(Data[[#This Row],[Product]],products[],2,0)</f>
        <v>3.11</v>
      </c>
      <c r="G86" s="42">
        <f>Data[[#This Row],[Units]]*Data[[#This Row],[Cost per Unit ]]</f>
        <v>485.15999999999997</v>
      </c>
      <c r="H86" s="46">
        <f>Data[[#This Row],[Amount]]-Data[[#This Row],[Total Cost ]]</f>
        <v>4484.84</v>
      </c>
    </row>
    <row r="87" spans="1:8" x14ac:dyDescent="0.2">
      <c r="A87" s="3" t="s">
        <v>17</v>
      </c>
      <c r="B87" s="3" t="s">
        <v>13</v>
      </c>
      <c r="C87" s="3" t="s">
        <v>50</v>
      </c>
      <c r="D87" s="4">
        <v>98</v>
      </c>
      <c r="E87" s="5">
        <v>159</v>
      </c>
      <c r="F87" s="41">
        <f>VLOOKUP(Data[[#This Row],[Product]],products[],2,0)</f>
        <v>5.6</v>
      </c>
      <c r="G87" s="42">
        <f>Data[[#This Row],[Units]]*Data[[#This Row],[Cost per Unit ]]</f>
        <v>890.4</v>
      </c>
      <c r="H87" s="46">
        <f>Data[[#This Row],[Amount]]-Data[[#This Row],[Total Cost ]]</f>
        <v>-792.4</v>
      </c>
    </row>
    <row r="88" spans="1:8" x14ac:dyDescent="0.2">
      <c r="A88" s="7" t="s">
        <v>42</v>
      </c>
      <c r="B88" s="7" t="s">
        <v>13</v>
      </c>
      <c r="C88" s="7" t="s">
        <v>24</v>
      </c>
      <c r="D88" s="8">
        <v>13391</v>
      </c>
      <c r="E88" s="9">
        <v>201</v>
      </c>
      <c r="F88" s="41">
        <f>VLOOKUP(Data[[#This Row],[Product]],products[],2,0)</f>
        <v>11.73</v>
      </c>
      <c r="G88" s="42">
        <f>Data[[#This Row],[Units]]*Data[[#This Row],[Cost per Unit ]]</f>
        <v>2357.73</v>
      </c>
      <c r="H88" s="46">
        <f>Data[[#This Row],[Amount]]-Data[[#This Row],[Total Cost ]]</f>
        <v>11033.27</v>
      </c>
    </row>
    <row r="89" spans="1:8" x14ac:dyDescent="0.2">
      <c r="A89" s="3" t="s">
        <v>12</v>
      </c>
      <c r="B89" s="3" t="s">
        <v>26</v>
      </c>
      <c r="C89" s="3" t="s">
        <v>34</v>
      </c>
      <c r="D89" s="4">
        <v>8890</v>
      </c>
      <c r="E89" s="5">
        <v>210</v>
      </c>
      <c r="F89" s="41">
        <f>VLOOKUP(Data[[#This Row],[Product]],products[],2,0)</f>
        <v>5.79</v>
      </c>
      <c r="G89" s="42">
        <f>Data[[#This Row],[Units]]*Data[[#This Row],[Cost per Unit ]]</f>
        <v>1215.9000000000001</v>
      </c>
      <c r="H89" s="46">
        <f>Data[[#This Row],[Amount]]-Data[[#This Row],[Total Cost ]]</f>
        <v>7674.1</v>
      </c>
    </row>
    <row r="90" spans="1:8" x14ac:dyDescent="0.2">
      <c r="A90" s="7" t="s">
        <v>45</v>
      </c>
      <c r="B90" s="7" t="s">
        <v>33</v>
      </c>
      <c r="C90" s="7" t="s">
        <v>11</v>
      </c>
      <c r="D90" s="8">
        <v>56</v>
      </c>
      <c r="E90" s="9">
        <v>51</v>
      </c>
      <c r="F90" s="41">
        <f>VLOOKUP(Data[[#This Row],[Product]],products[],2,0)</f>
        <v>9.33</v>
      </c>
      <c r="G90" s="42">
        <f>Data[[#This Row],[Units]]*Data[[#This Row],[Cost per Unit ]]</f>
        <v>475.83</v>
      </c>
      <c r="H90" s="46">
        <f>Data[[#This Row],[Amount]]-Data[[#This Row],[Total Cost ]]</f>
        <v>-419.83</v>
      </c>
    </row>
    <row r="91" spans="1:8" x14ac:dyDescent="0.2">
      <c r="A91" s="3" t="s">
        <v>46</v>
      </c>
      <c r="B91" s="3" t="s">
        <v>21</v>
      </c>
      <c r="C91" s="3" t="s">
        <v>27</v>
      </c>
      <c r="D91" s="4">
        <v>3339</v>
      </c>
      <c r="E91" s="5">
        <v>39</v>
      </c>
      <c r="F91" s="41">
        <f>VLOOKUP(Data[[#This Row],[Product]],products[],2,0)</f>
        <v>13.15</v>
      </c>
      <c r="G91" s="42">
        <f>Data[[#This Row],[Units]]*Data[[#This Row],[Cost per Unit ]]</f>
        <v>512.85</v>
      </c>
      <c r="H91" s="46">
        <f>Data[[#This Row],[Amount]]-Data[[#This Row],[Total Cost ]]</f>
        <v>2826.15</v>
      </c>
    </row>
    <row r="92" spans="1:8" x14ac:dyDescent="0.2">
      <c r="A92" s="7" t="s">
        <v>54</v>
      </c>
      <c r="B92" s="7" t="s">
        <v>13</v>
      </c>
      <c r="C92" s="7" t="s">
        <v>22</v>
      </c>
      <c r="D92" s="8">
        <v>3808</v>
      </c>
      <c r="E92" s="9">
        <v>279</v>
      </c>
      <c r="F92" s="41">
        <f>VLOOKUP(Data[[#This Row],[Product]],products[],2,0)</f>
        <v>6.47</v>
      </c>
      <c r="G92" s="42">
        <f>Data[[#This Row],[Units]]*Data[[#This Row],[Cost per Unit ]]</f>
        <v>1805.1299999999999</v>
      </c>
      <c r="H92" s="46">
        <f>Data[[#This Row],[Amount]]-Data[[#This Row],[Total Cost ]]</f>
        <v>2002.8700000000001</v>
      </c>
    </row>
    <row r="93" spans="1:8" x14ac:dyDescent="0.2">
      <c r="A93" s="3" t="s">
        <v>54</v>
      </c>
      <c r="B93" s="3" t="s">
        <v>33</v>
      </c>
      <c r="C93" s="3" t="s">
        <v>11</v>
      </c>
      <c r="D93" s="4">
        <v>63</v>
      </c>
      <c r="E93" s="5">
        <v>123</v>
      </c>
      <c r="F93" s="41">
        <f>VLOOKUP(Data[[#This Row],[Product]],products[],2,0)</f>
        <v>9.33</v>
      </c>
      <c r="G93" s="42">
        <f>Data[[#This Row],[Units]]*Data[[#This Row],[Cost per Unit ]]</f>
        <v>1147.5899999999999</v>
      </c>
      <c r="H93" s="46">
        <f>Data[[#This Row],[Amount]]-Data[[#This Row],[Total Cost ]]</f>
        <v>-1084.5899999999999</v>
      </c>
    </row>
    <row r="94" spans="1:8" x14ac:dyDescent="0.2">
      <c r="A94" s="7" t="s">
        <v>45</v>
      </c>
      <c r="B94" s="7" t="s">
        <v>26</v>
      </c>
      <c r="C94" s="7" t="s">
        <v>52</v>
      </c>
      <c r="D94" s="8">
        <v>7812</v>
      </c>
      <c r="E94" s="9">
        <v>81</v>
      </c>
      <c r="F94" s="41">
        <f>VLOOKUP(Data[[#This Row],[Product]],products[],2,0)</f>
        <v>16.73</v>
      </c>
      <c r="G94" s="42">
        <f>Data[[#This Row],[Units]]*Data[[#This Row],[Cost per Unit ]]</f>
        <v>1355.13</v>
      </c>
      <c r="H94" s="46">
        <f>Data[[#This Row],[Amount]]-Data[[#This Row],[Total Cost ]]</f>
        <v>6456.87</v>
      </c>
    </row>
    <row r="95" spans="1:8" x14ac:dyDescent="0.2">
      <c r="A95" s="3" t="s">
        <v>7</v>
      </c>
      <c r="B95" s="3" t="s">
        <v>8</v>
      </c>
      <c r="C95" s="3" t="s">
        <v>38</v>
      </c>
      <c r="D95" s="4">
        <v>7693</v>
      </c>
      <c r="E95" s="5">
        <v>21</v>
      </c>
      <c r="F95" s="41">
        <f>VLOOKUP(Data[[#This Row],[Product]],products[],2,0)</f>
        <v>7.64</v>
      </c>
      <c r="G95" s="42">
        <f>Data[[#This Row],[Units]]*Data[[#This Row],[Cost per Unit ]]</f>
        <v>160.44</v>
      </c>
      <c r="H95" s="46">
        <f>Data[[#This Row],[Amount]]-Data[[#This Row],[Total Cost ]]</f>
        <v>7532.56</v>
      </c>
    </row>
    <row r="96" spans="1:8" x14ac:dyDescent="0.2">
      <c r="A96" s="7" t="s">
        <v>46</v>
      </c>
      <c r="B96" s="7" t="s">
        <v>21</v>
      </c>
      <c r="C96" s="7" t="s">
        <v>53</v>
      </c>
      <c r="D96" s="8">
        <v>973</v>
      </c>
      <c r="E96" s="9">
        <v>162</v>
      </c>
      <c r="F96" s="41">
        <f>VLOOKUP(Data[[#This Row],[Product]],products[],2,0)</f>
        <v>10.38</v>
      </c>
      <c r="G96" s="42">
        <f>Data[[#This Row],[Units]]*Data[[#This Row],[Cost per Unit ]]</f>
        <v>1681.5600000000002</v>
      </c>
      <c r="H96" s="46">
        <f>Data[[#This Row],[Amount]]-Data[[#This Row],[Total Cost ]]</f>
        <v>-708.56000000000017</v>
      </c>
    </row>
    <row r="97" spans="1:8" x14ac:dyDescent="0.2">
      <c r="A97" s="3" t="s">
        <v>54</v>
      </c>
      <c r="B97" s="3" t="s">
        <v>13</v>
      </c>
      <c r="C97" s="3" t="s">
        <v>44</v>
      </c>
      <c r="D97" s="4">
        <v>567</v>
      </c>
      <c r="E97" s="5">
        <v>228</v>
      </c>
      <c r="F97" s="41">
        <f>VLOOKUP(Data[[#This Row],[Product]],products[],2,0)</f>
        <v>9</v>
      </c>
      <c r="G97" s="42">
        <f>Data[[#This Row],[Units]]*Data[[#This Row],[Cost per Unit ]]</f>
        <v>2052</v>
      </c>
      <c r="H97" s="46">
        <f>Data[[#This Row],[Amount]]-Data[[#This Row],[Total Cost ]]</f>
        <v>-1485</v>
      </c>
    </row>
    <row r="98" spans="1:8" x14ac:dyDescent="0.2">
      <c r="A98" s="7" t="s">
        <v>54</v>
      </c>
      <c r="B98" s="7" t="s">
        <v>21</v>
      </c>
      <c r="C98" s="7" t="s">
        <v>51</v>
      </c>
      <c r="D98" s="8">
        <v>2471</v>
      </c>
      <c r="E98" s="9">
        <v>342</v>
      </c>
      <c r="F98" s="41">
        <f>VLOOKUP(Data[[#This Row],[Product]],products[],2,0)</f>
        <v>7.16</v>
      </c>
      <c r="G98" s="42">
        <f>Data[[#This Row],[Units]]*Data[[#This Row],[Cost per Unit ]]</f>
        <v>2448.7200000000003</v>
      </c>
      <c r="H98" s="46">
        <f>Data[[#This Row],[Amount]]-Data[[#This Row],[Total Cost ]]</f>
        <v>22.279999999999745</v>
      </c>
    </row>
    <row r="99" spans="1:8" x14ac:dyDescent="0.2">
      <c r="A99" s="3" t="s">
        <v>42</v>
      </c>
      <c r="B99" s="3" t="s">
        <v>33</v>
      </c>
      <c r="C99" s="3" t="s">
        <v>11</v>
      </c>
      <c r="D99" s="4">
        <v>7189</v>
      </c>
      <c r="E99" s="5">
        <v>54</v>
      </c>
      <c r="F99" s="41">
        <f>VLOOKUP(Data[[#This Row],[Product]],products[],2,0)</f>
        <v>9.33</v>
      </c>
      <c r="G99" s="42">
        <f>Data[[#This Row],[Units]]*Data[[#This Row],[Cost per Unit ]]</f>
        <v>503.82</v>
      </c>
      <c r="H99" s="46">
        <f>Data[[#This Row],[Amount]]-Data[[#This Row],[Total Cost ]]</f>
        <v>6685.18</v>
      </c>
    </row>
    <row r="100" spans="1:8" x14ac:dyDescent="0.2">
      <c r="A100" s="7" t="s">
        <v>20</v>
      </c>
      <c r="B100" s="7" t="s">
        <v>13</v>
      </c>
      <c r="C100" s="7" t="s">
        <v>53</v>
      </c>
      <c r="D100" s="8">
        <v>7455</v>
      </c>
      <c r="E100" s="9">
        <v>216</v>
      </c>
      <c r="F100" s="41">
        <f>VLOOKUP(Data[[#This Row],[Product]],products[],2,0)</f>
        <v>10.38</v>
      </c>
      <c r="G100" s="42">
        <f>Data[[#This Row],[Units]]*Data[[#This Row],[Cost per Unit ]]</f>
        <v>2242.0800000000004</v>
      </c>
      <c r="H100" s="46">
        <f>Data[[#This Row],[Amount]]-Data[[#This Row],[Total Cost ]]</f>
        <v>5212.92</v>
      </c>
    </row>
    <row r="101" spans="1:8" x14ac:dyDescent="0.2">
      <c r="A101" s="3" t="s">
        <v>46</v>
      </c>
      <c r="B101" s="3" t="s">
        <v>49</v>
      </c>
      <c r="C101" s="3" t="s">
        <v>50</v>
      </c>
      <c r="D101" s="4">
        <v>3108</v>
      </c>
      <c r="E101" s="5">
        <v>54</v>
      </c>
      <c r="F101" s="41">
        <f>VLOOKUP(Data[[#This Row],[Product]],products[],2,0)</f>
        <v>5.6</v>
      </c>
      <c r="G101" s="42">
        <f>Data[[#This Row],[Units]]*Data[[#This Row],[Cost per Unit ]]</f>
        <v>302.39999999999998</v>
      </c>
      <c r="H101" s="46">
        <f>Data[[#This Row],[Amount]]-Data[[#This Row],[Total Cost ]]</f>
        <v>2805.6</v>
      </c>
    </row>
    <row r="102" spans="1:8" x14ac:dyDescent="0.2">
      <c r="A102" s="7" t="s">
        <v>25</v>
      </c>
      <c r="B102" s="7" t="s">
        <v>33</v>
      </c>
      <c r="C102" s="7" t="s">
        <v>27</v>
      </c>
      <c r="D102" s="8">
        <v>469</v>
      </c>
      <c r="E102" s="9">
        <v>75</v>
      </c>
      <c r="F102" s="41">
        <f>VLOOKUP(Data[[#This Row],[Product]],products[],2,0)</f>
        <v>13.15</v>
      </c>
      <c r="G102" s="42">
        <f>Data[[#This Row],[Units]]*Data[[#This Row],[Cost per Unit ]]</f>
        <v>986.25</v>
      </c>
      <c r="H102" s="46">
        <f>Data[[#This Row],[Amount]]-Data[[#This Row],[Total Cost ]]</f>
        <v>-517.25</v>
      </c>
    </row>
    <row r="103" spans="1:8" x14ac:dyDescent="0.2">
      <c r="A103" s="3" t="s">
        <v>17</v>
      </c>
      <c r="B103" s="3" t="s">
        <v>8</v>
      </c>
      <c r="C103" s="3" t="s">
        <v>47</v>
      </c>
      <c r="D103" s="4">
        <v>2737</v>
      </c>
      <c r="E103" s="5">
        <v>93</v>
      </c>
      <c r="F103" s="41">
        <f>VLOOKUP(Data[[#This Row],[Product]],products[],2,0)</f>
        <v>6.49</v>
      </c>
      <c r="G103" s="42">
        <f>Data[[#This Row],[Units]]*Data[[#This Row],[Cost per Unit ]]</f>
        <v>603.57000000000005</v>
      </c>
      <c r="H103" s="46">
        <f>Data[[#This Row],[Amount]]-Data[[#This Row],[Total Cost ]]</f>
        <v>2133.4299999999998</v>
      </c>
    </row>
    <row r="104" spans="1:8" x14ac:dyDescent="0.2">
      <c r="A104" s="7" t="s">
        <v>17</v>
      </c>
      <c r="B104" s="7" t="s">
        <v>8</v>
      </c>
      <c r="C104" s="7" t="s">
        <v>27</v>
      </c>
      <c r="D104" s="8">
        <v>4305</v>
      </c>
      <c r="E104" s="9">
        <v>156</v>
      </c>
      <c r="F104" s="41">
        <f>VLOOKUP(Data[[#This Row],[Product]],products[],2,0)</f>
        <v>13.15</v>
      </c>
      <c r="G104" s="42">
        <f>Data[[#This Row],[Units]]*Data[[#This Row],[Cost per Unit ]]</f>
        <v>2051.4</v>
      </c>
      <c r="H104" s="46">
        <f>Data[[#This Row],[Amount]]-Data[[#This Row],[Total Cost ]]</f>
        <v>2253.6</v>
      </c>
    </row>
    <row r="105" spans="1:8" x14ac:dyDescent="0.2">
      <c r="A105" s="3" t="s">
        <v>17</v>
      </c>
      <c r="B105" s="3" t="s">
        <v>33</v>
      </c>
      <c r="C105" s="3" t="s">
        <v>32</v>
      </c>
      <c r="D105" s="4">
        <v>2408</v>
      </c>
      <c r="E105" s="5">
        <v>9</v>
      </c>
      <c r="F105" s="41">
        <f>VLOOKUP(Data[[#This Row],[Product]],products[],2,0)</f>
        <v>3.11</v>
      </c>
      <c r="G105" s="42">
        <f>Data[[#This Row],[Units]]*Data[[#This Row],[Cost per Unit ]]</f>
        <v>27.99</v>
      </c>
      <c r="H105" s="46">
        <f>Data[[#This Row],[Amount]]-Data[[#This Row],[Total Cost ]]</f>
        <v>2380.0100000000002</v>
      </c>
    </row>
    <row r="106" spans="1:8" x14ac:dyDescent="0.2">
      <c r="A106" s="7" t="s">
        <v>46</v>
      </c>
      <c r="B106" s="7" t="s">
        <v>21</v>
      </c>
      <c r="C106" s="7" t="s">
        <v>38</v>
      </c>
      <c r="D106" s="8">
        <v>1281</v>
      </c>
      <c r="E106" s="9">
        <v>18</v>
      </c>
      <c r="F106" s="41">
        <f>VLOOKUP(Data[[#This Row],[Product]],products[],2,0)</f>
        <v>7.64</v>
      </c>
      <c r="G106" s="42">
        <f>Data[[#This Row],[Units]]*Data[[#This Row],[Cost per Unit ]]</f>
        <v>137.51999999999998</v>
      </c>
      <c r="H106" s="46">
        <f>Data[[#This Row],[Amount]]-Data[[#This Row],[Total Cost ]]</f>
        <v>1143.48</v>
      </c>
    </row>
    <row r="107" spans="1:8" x14ac:dyDescent="0.2">
      <c r="A107" s="3" t="s">
        <v>7</v>
      </c>
      <c r="B107" s="3" t="s">
        <v>13</v>
      </c>
      <c r="C107" s="3" t="s">
        <v>14</v>
      </c>
      <c r="D107" s="4">
        <v>12348</v>
      </c>
      <c r="E107" s="5">
        <v>234</v>
      </c>
      <c r="F107" s="41">
        <f>VLOOKUP(Data[[#This Row],[Product]],products[],2,0)</f>
        <v>8.65</v>
      </c>
      <c r="G107" s="42">
        <f>Data[[#This Row],[Units]]*Data[[#This Row],[Cost per Unit ]]</f>
        <v>2024.1000000000001</v>
      </c>
      <c r="H107" s="46">
        <f>Data[[#This Row],[Amount]]-Data[[#This Row],[Total Cost ]]</f>
        <v>10323.9</v>
      </c>
    </row>
    <row r="108" spans="1:8" x14ac:dyDescent="0.2">
      <c r="A108" s="7" t="s">
        <v>46</v>
      </c>
      <c r="B108" s="7" t="s">
        <v>49</v>
      </c>
      <c r="C108" s="7" t="s">
        <v>53</v>
      </c>
      <c r="D108" s="8">
        <v>3689</v>
      </c>
      <c r="E108" s="9">
        <v>312</v>
      </c>
      <c r="F108" s="41">
        <f>VLOOKUP(Data[[#This Row],[Product]],products[],2,0)</f>
        <v>10.38</v>
      </c>
      <c r="G108" s="42">
        <f>Data[[#This Row],[Units]]*Data[[#This Row],[Cost per Unit ]]</f>
        <v>3238.5600000000004</v>
      </c>
      <c r="H108" s="46">
        <f>Data[[#This Row],[Amount]]-Data[[#This Row],[Total Cost ]]</f>
        <v>450.4399999999996</v>
      </c>
    </row>
    <row r="109" spans="1:8" x14ac:dyDescent="0.2">
      <c r="A109" s="3" t="s">
        <v>39</v>
      </c>
      <c r="B109" s="3" t="s">
        <v>21</v>
      </c>
      <c r="C109" s="3" t="s">
        <v>38</v>
      </c>
      <c r="D109" s="4">
        <v>2870</v>
      </c>
      <c r="E109" s="5">
        <v>300</v>
      </c>
      <c r="F109" s="41">
        <f>VLOOKUP(Data[[#This Row],[Product]],products[],2,0)</f>
        <v>7.64</v>
      </c>
      <c r="G109" s="42">
        <f>Data[[#This Row],[Units]]*Data[[#This Row],[Cost per Unit ]]</f>
        <v>2292</v>
      </c>
      <c r="H109" s="46">
        <f>Data[[#This Row],[Amount]]-Data[[#This Row],[Total Cost ]]</f>
        <v>578</v>
      </c>
    </row>
    <row r="110" spans="1:8" x14ac:dyDescent="0.2">
      <c r="A110" s="7" t="s">
        <v>45</v>
      </c>
      <c r="B110" s="7" t="s">
        <v>21</v>
      </c>
      <c r="C110" s="7" t="s">
        <v>52</v>
      </c>
      <c r="D110" s="8">
        <v>798</v>
      </c>
      <c r="E110" s="9">
        <v>519</v>
      </c>
      <c r="F110" s="41">
        <f>VLOOKUP(Data[[#This Row],[Product]],products[],2,0)</f>
        <v>16.73</v>
      </c>
      <c r="G110" s="42">
        <f>Data[[#This Row],[Units]]*Data[[#This Row],[Cost per Unit ]]</f>
        <v>8682.8700000000008</v>
      </c>
      <c r="H110" s="46">
        <f>Data[[#This Row],[Amount]]-Data[[#This Row],[Total Cost ]]</f>
        <v>-7884.8700000000008</v>
      </c>
    </row>
    <row r="111" spans="1:8" x14ac:dyDescent="0.2">
      <c r="A111" s="3" t="s">
        <v>20</v>
      </c>
      <c r="B111" s="3" t="s">
        <v>8</v>
      </c>
      <c r="C111" s="3" t="s">
        <v>44</v>
      </c>
      <c r="D111" s="4">
        <v>2933</v>
      </c>
      <c r="E111" s="5">
        <v>9</v>
      </c>
      <c r="F111" s="41">
        <f>VLOOKUP(Data[[#This Row],[Product]],products[],2,0)</f>
        <v>9</v>
      </c>
      <c r="G111" s="42">
        <f>Data[[#This Row],[Units]]*Data[[#This Row],[Cost per Unit ]]</f>
        <v>81</v>
      </c>
      <c r="H111" s="46">
        <f>Data[[#This Row],[Amount]]-Data[[#This Row],[Total Cost ]]</f>
        <v>2852</v>
      </c>
    </row>
    <row r="112" spans="1:8" x14ac:dyDescent="0.2">
      <c r="A112" s="7" t="s">
        <v>42</v>
      </c>
      <c r="B112" s="7" t="s">
        <v>13</v>
      </c>
      <c r="C112" s="7" t="s">
        <v>18</v>
      </c>
      <c r="D112" s="8">
        <v>2744</v>
      </c>
      <c r="E112" s="9">
        <v>9</v>
      </c>
      <c r="F112" s="41">
        <f>VLOOKUP(Data[[#This Row],[Product]],products[],2,0)</f>
        <v>11.88</v>
      </c>
      <c r="G112" s="42">
        <f>Data[[#This Row],[Units]]*Data[[#This Row],[Cost per Unit ]]</f>
        <v>106.92</v>
      </c>
      <c r="H112" s="46">
        <f>Data[[#This Row],[Amount]]-Data[[#This Row],[Total Cost ]]</f>
        <v>2637.08</v>
      </c>
    </row>
    <row r="113" spans="1:8" x14ac:dyDescent="0.2">
      <c r="A113" s="3" t="s">
        <v>7</v>
      </c>
      <c r="B113" s="3" t="s">
        <v>21</v>
      </c>
      <c r="C113" s="3" t="s">
        <v>30</v>
      </c>
      <c r="D113" s="4">
        <v>9772</v>
      </c>
      <c r="E113" s="5">
        <v>90</v>
      </c>
      <c r="F113" s="41">
        <f>VLOOKUP(Data[[#This Row],[Product]],products[],2,0)</f>
        <v>12.37</v>
      </c>
      <c r="G113" s="42">
        <f>Data[[#This Row],[Units]]*Data[[#This Row],[Cost per Unit ]]</f>
        <v>1113.3</v>
      </c>
      <c r="H113" s="46">
        <f>Data[[#This Row],[Amount]]-Data[[#This Row],[Total Cost ]]</f>
        <v>8658.7000000000007</v>
      </c>
    </row>
    <row r="114" spans="1:8" x14ac:dyDescent="0.2">
      <c r="A114" s="7" t="s">
        <v>39</v>
      </c>
      <c r="B114" s="7" t="s">
        <v>49</v>
      </c>
      <c r="C114" s="7" t="s">
        <v>27</v>
      </c>
      <c r="D114" s="8">
        <v>1568</v>
      </c>
      <c r="E114" s="9">
        <v>96</v>
      </c>
      <c r="F114" s="41">
        <f>VLOOKUP(Data[[#This Row],[Product]],products[],2,0)</f>
        <v>13.15</v>
      </c>
      <c r="G114" s="42">
        <f>Data[[#This Row],[Units]]*Data[[#This Row],[Cost per Unit ]]</f>
        <v>1262.4000000000001</v>
      </c>
      <c r="H114" s="46">
        <f>Data[[#This Row],[Amount]]-Data[[#This Row],[Total Cost ]]</f>
        <v>305.59999999999991</v>
      </c>
    </row>
    <row r="115" spans="1:8" x14ac:dyDescent="0.2">
      <c r="A115" s="3" t="s">
        <v>45</v>
      </c>
      <c r="B115" s="3" t="s">
        <v>21</v>
      </c>
      <c r="C115" s="3" t="s">
        <v>29</v>
      </c>
      <c r="D115" s="4">
        <v>11417</v>
      </c>
      <c r="E115" s="5">
        <v>21</v>
      </c>
      <c r="F115" s="41">
        <f>VLOOKUP(Data[[#This Row],[Product]],products[],2,0)</f>
        <v>8.7899999999999991</v>
      </c>
      <c r="G115" s="42">
        <f>Data[[#This Row],[Units]]*Data[[#This Row],[Cost per Unit ]]</f>
        <v>184.58999999999997</v>
      </c>
      <c r="H115" s="46">
        <f>Data[[#This Row],[Amount]]-Data[[#This Row],[Total Cost ]]</f>
        <v>11232.41</v>
      </c>
    </row>
    <row r="116" spans="1:8" x14ac:dyDescent="0.2">
      <c r="A116" s="7" t="s">
        <v>7</v>
      </c>
      <c r="B116" s="7" t="s">
        <v>49</v>
      </c>
      <c r="C116" s="7" t="s">
        <v>50</v>
      </c>
      <c r="D116" s="8">
        <v>6748</v>
      </c>
      <c r="E116" s="9">
        <v>48</v>
      </c>
      <c r="F116" s="41">
        <f>VLOOKUP(Data[[#This Row],[Product]],products[],2,0)</f>
        <v>5.6</v>
      </c>
      <c r="G116" s="42">
        <f>Data[[#This Row],[Units]]*Data[[#This Row],[Cost per Unit ]]</f>
        <v>268.79999999999995</v>
      </c>
      <c r="H116" s="46">
        <f>Data[[#This Row],[Amount]]-Data[[#This Row],[Total Cost ]]</f>
        <v>6479.2</v>
      </c>
    </row>
    <row r="117" spans="1:8" x14ac:dyDescent="0.2">
      <c r="A117" s="3" t="s">
        <v>54</v>
      </c>
      <c r="B117" s="3" t="s">
        <v>21</v>
      </c>
      <c r="C117" s="3" t="s">
        <v>52</v>
      </c>
      <c r="D117" s="4">
        <v>1407</v>
      </c>
      <c r="E117" s="5">
        <v>72</v>
      </c>
      <c r="F117" s="41">
        <f>VLOOKUP(Data[[#This Row],[Product]],products[],2,0)</f>
        <v>16.73</v>
      </c>
      <c r="G117" s="42">
        <f>Data[[#This Row],[Units]]*Data[[#This Row],[Cost per Unit ]]</f>
        <v>1204.56</v>
      </c>
      <c r="H117" s="46">
        <f>Data[[#This Row],[Amount]]-Data[[#This Row],[Total Cost ]]</f>
        <v>202.44000000000005</v>
      </c>
    </row>
    <row r="118" spans="1:8" x14ac:dyDescent="0.2">
      <c r="A118" s="7" t="s">
        <v>12</v>
      </c>
      <c r="B118" s="7" t="s">
        <v>13</v>
      </c>
      <c r="C118" s="7" t="s">
        <v>51</v>
      </c>
      <c r="D118" s="8">
        <v>2023</v>
      </c>
      <c r="E118" s="9">
        <v>168</v>
      </c>
      <c r="F118" s="41">
        <f>VLOOKUP(Data[[#This Row],[Product]],products[],2,0)</f>
        <v>7.16</v>
      </c>
      <c r="G118" s="42">
        <f>Data[[#This Row],[Units]]*Data[[#This Row],[Cost per Unit ]]</f>
        <v>1202.8800000000001</v>
      </c>
      <c r="H118" s="46">
        <f>Data[[#This Row],[Amount]]-Data[[#This Row],[Total Cost ]]</f>
        <v>820.11999999999989</v>
      </c>
    </row>
    <row r="119" spans="1:8" x14ac:dyDescent="0.2">
      <c r="A119" s="3" t="s">
        <v>42</v>
      </c>
      <c r="B119" s="3" t="s">
        <v>26</v>
      </c>
      <c r="C119" s="3" t="s">
        <v>50</v>
      </c>
      <c r="D119" s="4">
        <v>5236</v>
      </c>
      <c r="E119" s="5">
        <v>51</v>
      </c>
      <c r="F119" s="41">
        <f>VLOOKUP(Data[[#This Row],[Product]],products[],2,0)</f>
        <v>5.6</v>
      </c>
      <c r="G119" s="42">
        <f>Data[[#This Row],[Units]]*Data[[#This Row],[Cost per Unit ]]</f>
        <v>285.59999999999997</v>
      </c>
      <c r="H119" s="46">
        <f>Data[[#This Row],[Amount]]-Data[[#This Row],[Total Cost ]]</f>
        <v>4950.3999999999996</v>
      </c>
    </row>
    <row r="120" spans="1:8" x14ac:dyDescent="0.2">
      <c r="A120" s="7" t="s">
        <v>20</v>
      </c>
      <c r="B120" s="7" t="s">
        <v>21</v>
      </c>
      <c r="C120" s="7" t="s">
        <v>38</v>
      </c>
      <c r="D120" s="8">
        <v>1925</v>
      </c>
      <c r="E120" s="9">
        <v>192</v>
      </c>
      <c r="F120" s="41">
        <f>VLOOKUP(Data[[#This Row],[Product]],products[],2,0)</f>
        <v>7.64</v>
      </c>
      <c r="G120" s="42">
        <f>Data[[#This Row],[Units]]*Data[[#This Row],[Cost per Unit ]]</f>
        <v>1466.8799999999999</v>
      </c>
      <c r="H120" s="46">
        <f>Data[[#This Row],[Amount]]-Data[[#This Row],[Total Cost ]]</f>
        <v>458.12000000000012</v>
      </c>
    </row>
    <row r="121" spans="1:8" x14ac:dyDescent="0.2">
      <c r="A121" s="3" t="s">
        <v>39</v>
      </c>
      <c r="B121" s="3" t="s">
        <v>8</v>
      </c>
      <c r="C121" s="3" t="s">
        <v>16</v>
      </c>
      <c r="D121" s="4">
        <v>6608</v>
      </c>
      <c r="E121" s="5">
        <v>225</v>
      </c>
      <c r="F121" s="41">
        <f>VLOOKUP(Data[[#This Row],[Product]],products[],2,0)</f>
        <v>11.7</v>
      </c>
      <c r="G121" s="42">
        <f>Data[[#This Row],[Units]]*Data[[#This Row],[Cost per Unit ]]</f>
        <v>2632.5</v>
      </c>
      <c r="H121" s="46">
        <f>Data[[#This Row],[Amount]]-Data[[#This Row],[Total Cost ]]</f>
        <v>3975.5</v>
      </c>
    </row>
    <row r="122" spans="1:8" x14ac:dyDescent="0.2">
      <c r="A122" s="7" t="s">
        <v>25</v>
      </c>
      <c r="B122" s="7" t="s">
        <v>49</v>
      </c>
      <c r="C122" s="7" t="s">
        <v>50</v>
      </c>
      <c r="D122" s="8">
        <v>8008</v>
      </c>
      <c r="E122" s="9">
        <v>456</v>
      </c>
      <c r="F122" s="41">
        <f>VLOOKUP(Data[[#This Row],[Product]],products[],2,0)</f>
        <v>5.6</v>
      </c>
      <c r="G122" s="42">
        <f>Data[[#This Row],[Units]]*Data[[#This Row],[Cost per Unit ]]</f>
        <v>2553.6</v>
      </c>
      <c r="H122" s="46">
        <f>Data[[#This Row],[Amount]]-Data[[#This Row],[Total Cost ]]</f>
        <v>5454.4</v>
      </c>
    </row>
    <row r="123" spans="1:8" x14ac:dyDescent="0.2">
      <c r="A123" s="3" t="s">
        <v>54</v>
      </c>
      <c r="B123" s="3" t="s">
        <v>49</v>
      </c>
      <c r="C123" s="3" t="s">
        <v>27</v>
      </c>
      <c r="D123" s="4">
        <v>1428</v>
      </c>
      <c r="E123" s="5">
        <v>93</v>
      </c>
      <c r="F123" s="41">
        <f>VLOOKUP(Data[[#This Row],[Product]],products[],2,0)</f>
        <v>13.15</v>
      </c>
      <c r="G123" s="42">
        <f>Data[[#This Row],[Units]]*Data[[#This Row],[Cost per Unit ]]</f>
        <v>1222.95</v>
      </c>
      <c r="H123" s="46">
        <f>Data[[#This Row],[Amount]]-Data[[#This Row],[Total Cost ]]</f>
        <v>205.04999999999995</v>
      </c>
    </row>
    <row r="124" spans="1:8" x14ac:dyDescent="0.2">
      <c r="A124" s="7" t="s">
        <v>25</v>
      </c>
      <c r="B124" s="7" t="s">
        <v>49</v>
      </c>
      <c r="C124" s="7" t="s">
        <v>18</v>
      </c>
      <c r="D124" s="8">
        <v>525</v>
      </c>
      <c r="E124" s="9">
        <v>48</v>
      </c>
      <c r="F124" s="41">
        <f>VLOOKUP(Data[[#This Row],[Product]],products[],2,0)</f>
        <v>11.88</v>
      </c>
      <c r="G124" s="42">
        <f>Data[[#This Row],[Units]]*Data[[#This Row],[Cost per Unit ]]</f>
        <v>570.24</v>
      </c>
      <c r="H124" s="46">
        <f>Data[[#This Row],[Amount]]-Data[[#This Row],[Total Cost ]]</f>
        <v>-45.240000000000009</v>
      </c>
    </row>
    <row r="125" spans="1:8" x14ac:dyDescent="0.2">
      <c r="A125" s="3" t="s">
        <v>25</v>
      </c>
      <c r="B125" s="3" t="s">
        <v>8</v>
      </c>
      <c r="C125" s="3" t="s">
        <v>22</v>
      </c>
      <c r="D125" s="4">
        <v>1505</v>
      </c>
      <c r="E125" s="5">
        <v>102</v>
      </c>
      <c r="F125" s="41">
        <f>VLOOKUP(Data[[#This Row],[Product]],products[],2,0)</f>
        <v>6.47</v>
      </c>
      <c r="G125" s="42">
        <f>Data[[#This Row],[Units]]*Data[[#This Row],[Cost per Unit ]]</f>
        <v>659.93999999999994</v>
      </c>
      <c r="H125" s="46">
        <f>Data[[#This Row],[Amount]]-Data[[#This Row],[Total Cost ]]</f>
        <v>845.06000000000006</v>
      </c>
    </row>
    <row r="126" spans="1:8" x14ac:dyDescent="0.2">
      <c r="A126" s="7" t="s">
        <v>39</v>
      </c>
      <c r="B126" s="7" t="s">
        <v>13</v>
      </c>
      <c r="C126" s="7" t="s">
        <v>9</v>
      </c>
      <c r="D126" s="8">
        <v>6755</v>
      </c>
      <c r="E126" s="9">
        <v>252</v>
      </c>
      <c r="F126" s="41">
        <f>VLOOKUP(Data[[#This Row],[Product]],products[],2,0)</f>
        <v>14.49</v>
      </c>
      <c r="G126" s="42">
        <f>Data[[#This Row],[Units]]*Data[[#This Row],[Cost per Unit ]]</f>
        <v>3651.48</v>
      </c>
      <c r="H126" s="46">
        <f>Data[[#This Row],[Amount]]-Data[[#This Row],[Total Cost ]]</f>
        <v>3103.52</v>
      </c>
    </row>
    <row r="127" spans="1:8" x14ac:dyDescent="0.2">
      <c r="A127" s="3" t="s">
        <v>45</v>
      </c>
      <c r="B127" s="3" t="s">
        <v>8</v>
      </c>
      <c r="C127" s="3" t="s">
        <v>22</v>
      </c>
      <c r="D127" s="4">
        <v>11571</v>
      </c>
      <c r="E127" s="5">
        <v>138</v>
      </c>
      <c r="F127" s="41">
        <f>VLOOKUP(Data[[#This Row],[Product]],products[],2,0)</f>
        <v>6.47</v>
      </c>
      <c r="G127" s="42">
        <f>Data[[#This Row],[Units]]*Data[[#This Row],[Cost per Unit ]]</f>
        <v>892.86</v>
      </c>
      <c r="H127" s="46">
        <f>Data[[#This Row],[Amount]]-Data[[#This Row],[Total Cost ]]</f>
        <v>10678.14</v>
      </c>
    </row>
    <row r="128" spans="1:8" x14ac:dyDescent="0.2">
      <c r="A128" s="7" t="s">
        <v>7</v>
      </c>
      <c r="B128" s="7" t="s">
        <v>33</v>
      </c>
      <c r="C128" s="7" t="s">
        <v>27</v>
      </c>
      <c r="D128" s="8">
        <v>2541</v>
      </c>
      <c r="E128" s="9">
        <v>90</v>
      </c>
      <c r="F128" s="41">
        <f>VLOOKUP(Data[[#This Row],[Product]],products[],2,0)</f>
        <v>13.15</v>
      </c>
      <c r="G128" s="42">
        <f>Data[[#This Row],[Units]]*Data[[#This Row],[Cost per Unit ]]</f>
        <v>1183.5</v>
      </c>
      <c r="H128" s="46">
        <f>Data[[#This Row],[Amount]]-Data[[#This Row],[Total Cost ]]</f>
        <v>1357.5</v>
      </c>
    </row>
    <row r="129" spans="1:8" x14ac:dyDescent="0.2">
      <c r="A129" s="3" t="s">
        <v>20</v>
      </c>
      <c r="B129" s="3" t="s">
        <v>8</v>
      </c>
      <c r="C129" s="3" t="s">
        <v>9</v>
      </c>
      <c r="D129" s="4">
        <v>1526</v>
      </c>
      <c r="E129" s="5">
        <v>240</v>
      </c>
      <c r="F129" s="41">
        <f>VLOOKUP(Data[[#This Row],[Product]],products[],2,0)</f>
        <v>14.49</v>
      </c>
      <c r="G129" s="42">
        <f>Data[[#This Row],[Units]]*Data[[#This Row],[Cost per Unit ]]</f>
        <v>3477.6</v>
      </c>
      <c r="H129" s="46">
        <f>Data[[#This Row],[Amount]]-Data[[#This Row],[Total Cost ]]</f>
        <v>-1951.6</v>
      </c>
    </row>
    <row r="130" spans="1:8" x14ac:dyDescent="0.2">
      <c r="A130" s="7" t="s">
        <v>7</v>
      </c>
      <c r="B130" s="7" t="s">
        <v>33</v>
      </c>
      <c r="C130" s="7" t="s">
        <v>18</v>
      </c>
      <c r="D130" s="8">
        <v>6125</v>
      </c>
      <c r="E130" s="9">
        <v>102</v>
      </c>
      <c r="F130" s="41">
        <f>VLOOKUP(Data[[#This Row],[Product]],products[],2,0)</f>
        <v>11.88</v>
      </c>
      <c r="G130" s="42">
        <f>Data[[#This Row],[Units]]*Data[[#This Row],[Cost per Unit ]]</f>
        <v>1211.76</v>
      </c>
      <c r="H130" s="46">
        <f>Data[[#This Row],[Amount]]-Data[[#This Row],[Total Cost ]]</f>
        <v>4913.24</v>
      </c>
    </row>
    <row r="131" spans="1:8" x14ac:dyDescent="0.2">
      <c r="A131" s="3" t="s">
        <v>20</v>
      </c>
      <c r="B131" s="3" t="s">
        <v>13</v>
      </c>
      <c r="C131" s="3" t="s">
        <v>52</v>
      </c>
      <c r="D131" s="4">
        <v>847</v>
      </c>
      <c r="E131" s="5">
        <v>129</v>
      </c>
      <c r="F131" s="41">
        <f>VLOOKUP(Data[[#This Row],[Product]],products[],2,0)</f>
        <v>16.73</v>
      </c>
      <c r="G131" s="42">
        <f>Data[[#This Row],[Units]]*Data[[#This Row],[Cost per Unit ]]</f>
        <v>2158.17</v>
      </c>
      <c r="H131" s="46">
        <f>Data[[#This Row],[Amount]]-Data[[#This Row],[Total Cost ]]</f>
        <v>-1311.17</v>
      </c>
    </row>
    <row r="132" spans="1:8" x14ac:dyDescent="0.2">
      <c r="A132" s="7" t="s">
        <v>12</v>
      </c>
      <c r="B132" s="7" t="s">
        <v>13</v>
      </c>
      <c r="C132" s="7" t="s">
        <v>52</v>
      </c>
      <c r="D132" s="8">
        <v>4753</v>
      </c>
      <c r="E132" s="9">
        <v>300</v>
      </c>
      <c r="F132" s="41">
        <f>VLOOKUP(Data[[#This Row],[Product]],products[],2,0)</f>
        <v>16.73</v>
      </c>
      <c r="G132" s="42">
        <f>Data[[#This Row],[Units]]*Data[[#This Row],[Cost per Unit ]]</f>
        <v>5019</v>
      </c>
      <c r="H132" s="46">
        <f>Data[[#This Row],[Amount]]-Data[[#This Row],[Total Cost ]]</f>
        <v>-266</v>
      </c>
    </row>
    <row r="133" spans="1:8" x14ac:dyDescent="0.2">
      <c r="A133" s="3" t="s">
        <v>25</v>
      </c>
      <c r="B133" s="3" t="s">
        <v>33</v>
      </c>
      <c r="C133" s="3" t="s">
        <v>30</v>
      </c>
      <c r="D133" s="4">
        <v>959</v>
      </c>
      <c r="E133" s="5">
        <v>135</v>
      </c>
      <c r="F133" s="41">
        <f>VLOOKUP(Data[[#This Row],[Product]],products[],2,0)</f>
        <v>12.37</v>
      </c>
      <c r="G133" s="42">
        <f>Data[[#This Row],[Units]]*Data[[#This Row],[Cost per Unit ]]</f>
        <v>1669.9499999999998</v>
      </c>
      <c r="H133" s="46">
        <f>Data[[#This Row],[Amount]]-Data[[#This Row],[Total Cost ]]</f>
        <v>-710.94999999999982</v>
      </c>
    </row>
    <row r="134" spans="1:8" x14ac:dyDescent="0.2">
      <c r="A134" s="7" t="s">
        <v>39</v>
      </c>
      <c r="B134" s="7" t="s">
        <v>13</v>
      </c>
      <c r="C134" s="7" t="s">
        <v>48</v>
      </c>
      <c r="D134" s="8">
        <v>2793</v>
      </c>
      <c r="E134" s="9">
        <v>114</v>
      </c>
      <c r="F134" s="41">
        <f>VLOOKUP(Data[[#This Row],[Product]],products[],2,0)</f>
        <v>4.97</v>
      </c>
      <c r="G134" s="42">
        <f>Data[[#This Row],[Units]]*Data[[#This Row],[Cost per Unit ]]</f>
        <v>566.57999999999993</v>
      </c>
      <c r="H134" s="46">
        <f>Data[[#This Row],[Amount]]-Data[[#This Row],[Total Cost ]]</f>
        <v>2226.42</v>
      </c>
    </row>
    <row r="135" spans="1:8" x14ac:dyDescent="0.2">
      <c r="A135" s="3" t="s">
        <v>39</v>
      </c>
      <c r="B135" s="3" t="s">
        <v>13</v>
      </c>
      <c r="C135" s="3" t="s">
        <v>16</v>
      </c>
      <c r="D135" s="4">
        <v>4606</v>
      </c>
      <c r="E135" s="5">
        <v>63</v>
      </c>
      <c r="F135" s="41">
        <f>VLOOKUP(Data[[#This Row],[Product]],products[],2,0)</f>
        <v>11.7</v>
      </c>
      <c r="G135" s="42">
        <f>Data[[#This Row],[Units]]*Data[[#This Row],[Cost per Unit ]]</f>
        <v>737.09999999999991</v>
      </c>
      <c r="H135" s="46">
        <f>Data[[#This Row],[Amount]]-Data[[#This Row],[Total Cost ]]</f>
        <v>3868.9</v>
      </c>
    </row>
    <row r="136" spans="1:8" x14ac:dyDescent="0.2">
      <c r="A136" s="7" t="s">
        <v>39</v>
      </c>
      <c r="B136" s="7" t="s">
        <v>21</v>
      </c>
      <c r="C136" s="7" t="s">
        <v>51</v>
      </c>
      <c r="D136" s="8">
        <v>5551</v>
      </c>
      <c r="E136" s="9">
        <v>252</v>
      </c>
      <c r="F136" s="41">
        <f>VLOOKUP(Data[[#This Row],[Product]],products[],2,0)</f>
        <v>7.16</v>
      </c>
      <c r="G136" s="42">
        <f>Data[[#This Row],[Units]]*Data[[#This Row],[Cost per Unit ]]</f>
        <v>1804.32</v>
      </c>
      <c r="H136" s="46">
        <f>Data[[#This Row],[Amount]]-Data[[#This Row],[Total Cost ]]</f>
        <v>3746.6800000000003</v>
      </c>
    </row>
    <row r="137" spans="1:8" x14ac:dyDescent="0.2">
      <c r="A137" s="3" t="s">
        <v>54</v>
      </c>
      <c r="B137" s="3" t="s">
        <v>21</v>
      </c>
      <c r="C137" s="3" t="s">
        <v>14</v>
      </c>
      <c r="D137" s="4">
        <v>6657</v>
      </c>
      <c r="E137" s="5">
        <v>303</v>
      </c>
      <c r="F137" s="41">
        <f>VLOOKUP(Data[[#This Row],[Product]],products[],2,0)</f>
        <v>8.65</v>
      </c>
      <c r="G137" s="42">
        <f>Data[[#This Row],[Units]]*Data[[#This Row],[Cost per Unit ]]</f>
        <v>2620.9500000000003</v>
      </c>
      <c r="H137" s="46">
        <f>Data[[#This Row],[Amount]]-Data[[#This Row],[Total Cost ]]</f>
        <v>4036.0499999999997</v>
      </c>
    </row>
    <row r="138" spans="1:8" x14ac:dyDescent="0.2">
      <c r="A138" s="7" t="s">
        <v>39</v>
      </c>
      <c r="B138" s="7" t="s">
        <v>26</v>
      </c>
      <c r="C138" s="7" t="s">
        <v>32</v>
      </c>
      <c r="D138" s="8">
        <v>4438</v>
      </c>
      <c r="E138" s="9">
        <v>246</v>
      </c>
      <c r="F138" s="41">
        <f>VLOOKUP(Data[[#This Row],[Product]],products[],2,0)</f>
        <v>3.11</v>
      </c>
      <c r="G138" s="42">
        <f>Data[[#This Row],[Units]]*Data[[#This Row],[Cost per Unit ]]</f>
        <v>765.06</v>
      </c>
      <c r="H138" s="46">
        <f>Data[[#This Row],[Amount]]-Data[[#This Row],[Total Cost ]]</f>
        <v>3672.94</v>
      </c>
    </row>
    <row r="139" spans="1:8" x14ac:dyDescent="0.2">
      <c r="A139" s="3" t="s">
        <v>12</v>
      </c>
      <c r="B139" s="3" t="s">
        <v>33</v>
      </c>
      <c r="C139" s="3" t="s">
        <v>36</v>
      </c>
      <c r="D139" s="4">
        <v>168</v>
      </c>
      <c r="E139" s="5">
        <v>84</v>
      </c>
      <c r="F139" s="41">
        <f>VLOOKUP(Data[[#This Row],[Product]],products[],2,0)</f>
        <v>9.77</v>
      </c>
      <c r="G139" s="42">
        <f>Data[[#This Row],[Units]]*Data[[#This Row],[Cost per Unit ]]</f>
        <v>820.68</v>
      </c>
      <c r="H139" s="46">
        <f>Data[[#This Row],[Amount]]-Data[[#This Row],[Total Cost ]]</f>
        <v>-652.67999999999995</v>
      </c>
    </row>
    <row r="140" spans="1:8" x14ac:dyDescent="0.2">
      <c r="A140" s="7" t="s">
        <v>39</v>
      </c>
      <c r="B140" s="7" t="s">
        <v>49</v>
      </c>
      <c r="C140" s="7" t="s">
        <v>32</v>
      </c>
      <c r="D140" s="8">
        <v>7777</v>
      </c>
      <c r="E140" s="9">
        <v>39</v>
      </c>
      <c r="F140" s="41">
        <f>VLOOKUP(Data[[#This Row],[Product]],products[],2,0)</f>
        <v>3.11</v>
      </c>
      <c r="G140" s="42">
        <f>Data[[#This Row],[Units]]*Data[[#This Row],[Cost per Unit ]]</f>
        <v>121.28999999999999</v>
      </c>
      <c r="H140" s="46">
        <f>Data[[#This Row],[Amount]]-Data[[#This Row],[Total Cost ]]</f>
        <v>7655.71</v>
      </c>
    </row>
    <row r="141" spans="1:8" x14ac:dyDescent="0.2">
      <c r="A141" s="3" t="s">
        <v>42</v>
      </c>
      <c r="B141" s="3" t="s">
        <v>21</v>
      </c>
      <c r="C141" s="3" t="s">
        <v>32</v>
      </c>
      <c r="D141" s="4">
        <v>3339</v>
      </c>
      <c r="E141" s="5">
        <v>348</v>
      </c>
      <c r="F141" s="41">
        <f>VLOOKUP(Data[[#This Row],[Product]],products[],2,0)</f>
        <v>3.11</v>
      </c>
      <c r="G141" s="42">
        <f>Data[[#This Row],[Units]]*Data[[#This Row],[Cost per Unit ]]</f>
        <v>1082.28</v>
      </c>
      <c r="H141" s="46">
        <f>Data[[#This Row],[Amount]]-Data[[#This Row],[Total Cost ]]</f>
        <v>2256.7200000000003</v>
      </c>
    </row>
    <row r="142" spans="1:8" x14ac:dyDescent="0.2">
      <c r="A142" s="7" t="s">
        <v>39</v>
      </c>
      <c r="B142" s="7" t="s">
        <v>8</v>
      </c>
      <c r="C142" s="7" t="s">
        <v>30</v>
      </c>
      <c r="D142" s="8">
        <v>6391</v>
      </c>
      <c r="E142" s="9">
        <v>48</v>
      </c>
      <c r="F142" s="41">
        <f>VLOOKUP(Data[[#This Row],[Product]],products[],2,0)</f>
        <v>12.37</v>
      </c>
      <c r="G142" s="42">
        <f>Data[[#This Row],[Units]]*Data[[#This Row],[Cost per Unit ]]</f>
        <v>593.76</v>
      </c>
      <c r="H142" s="46">
        <f>Data[[#This Row],[Amount]]-Data[[#This Row],[Total Cost ]]</f>
        <v>5797.24</v>
      </c>
    </row>
    <row r="143" spans="1:8" x14ac:dyDescent="0.2">
      <c r="A143" s="3" t="s">
        <v>42</v>
      </c>
      <c r="B143" s="3" t="s">
        <v>8</v>
      </c>
      <c r="C143" s="3" t="s">
        <v>36</v>
      </c>
      <c r="D143" s="4">
        <v>518</v>
      </c>
      <c r="E143" s="5">
        <v>75</v>
      </c>
      <c r="F143" s="41">
        <f>VLOOKUP(Data[[#This Row],[Product]],products[],2,0)</f>
        <v>9.77</v>
      </c>
      <c r="G143" s="42">
        <f>Data[[#This Row],[Units]]*Data[[#This Row],[Cost per Unit ]]</f>
        <v>732.75</v>
      </c>
      <c r="H143" s="46">
        <f>Data[[#This Row],[Amount]]-Data[[#This Row],[Total Cost ]]</f>
        <v>-214.75</v>
      </c>
    </row>
    <row r="144" spans="1:8" x14ac:dyDescent="0.2">
      <c r="A144" s="7" t="s">
        <v>39</v>
      </c>
      <c r="B144" s="7" t="s">
        <v>33</v>
      </c>
      <c r="C144" s="7" t="s">
        <v>53</v>
      </c>
      <c r="D144" s="8">
        <v>5677</v>
      </c>
      <c r="E144" s="9">
        <v>258</v>
      </c>
      <c r="F144" s="41">
        <f>VLOOKUP(Data[[#This Row],[Product]],products[],2,0)</f>
        <v>10.38</v>
      </c>
      <c r="G144" s="42">
        <f>Data[[#This Row],[Units]]*Data[[#This Row],[Cost per Unit ]]</f>
        <v>2678.0400000000004</v>
      </c>
      <c r="H144" s="46">
        <f>Data[[#This Row],[Amount]]-Data[[#This Row],[Total Cost ]]</f>
        <v>2998.9599999999996</v>
      </c>
    </row>
    <row r="145" spans="1:8" x14ac:dyDescent="0.2">
      <c r="A145" s="3" t="s">
        <v>25</v>
      </c>
      <c r="B145" s="3" t="s">
        <v>26</v>
      </c>
      <c r="C145" s="3" t="s">
        <v>32</v>
      </c>
      <c r="D145" s="4">
        <v>6048</v>
      </c>
      <c r="E145" s="5">
        <v>27</v>
      </c>
      <c r="F145" s="41">
        <f>VLOOKUP(Data[[#This Row],[Product]],products[],2,0)</f>
        <v>3.11</v>
      </c>
      <c r="G145" s="42">
        <f>Data[[#This Row],[Units]]*Data[[#This Row],[Cost per Unit ]]</f>
        <v>83.97</v>
      </c>
      <c r="H145" s="46">
        <f>Data[[#This Row],[Amount]]-Data[[#This Row],[Total Cost ]]</f>
        <v>5964.03</v>
      </c>
    </row>
    <row r="146" spans="1:8" x14ac:dyDescent="0.2">
      <c r="A146" s="7" t="s">
        <v>12</v>
      </c>
      <c r="B146" s="7" t="s">
        <v>33</v>
      </c>
      <c r="C146" s="7" t="s">
        <v>14</v>
      </c>
      <c r="D146" s="8">
        <v>3752</v>
      </c>
      <c r="E146" s="9">
        <v>213</v>
      </c>
      <c r="F146" s="41">
        <f>VLOOKUP(Data[[#This Row],[Product]],products[],2,0)</f>
        <v>8.65</v>
      </c>
      <c r="G146" s="42">
        <f>Data[[#This Row],[Units]]*Data[[#This Row],[Cost per Unit ]]</f>
        <v>1842.45</v>
      </c>
      <c r="H146" s="46">
        <f>Data[[#This Row],[Amount]]-Data[[#This Row],[Total Cost ]]</f>
        <v>1909.55</v>
      </c>
    </row>
    <row r="147" spans="1:8" x14ac:dyDescent="0.2">
      <c r="A147" s="3" t="s">
        <v>42</v>
      </c>
      <c r="B147" s="3" t="s">
        <v>13</v>
      </c>
      <c r="C147" s="3" t="s">
        <v>51</v>
      </c>
      <c r="D147" s="4">
        <v>4480</v>
      </c>
      <c r="E147" s="5">
        <v>357</v>
      </c>
      <c r="F147" s="41">
        <f>VLOOKUP(Data[[#This Row],[Product]],products[],2,0)</f>
        <v>7.16</v>
      </c>
      <c r="G147" s="42">
        <f>Data[[#This Row],[Units]]*Data[[#This Row],[Cost per Unit ]]</f>
        <v>2556.12</v>
      </c>
      <c r="H147" s="46">
        <f>Data[[#This Row],[Amount]]-Data[[#This Row],[Total Cost ]]</f>
        <v>1923.88</v>
      </c>
    </row>
    <row r="148" spans="1:8" x14ac:dyDescent="0.2">
      <c r="A148" s="7" t="s">
        <v>17</v>
      </c>
      <c r="B148" s="7" t="s">
        <v>8</v>
      </c>
      <c r="C148" s="7" t="s">
        <v>18</v>
      </c>
      <c r="D148" s="8">
        <v>259</v>
      </c>
      <c r="E148" s="9">
        <v>207</v>
      </c>
      <c r="F148" s="41">
        <f>VLOOKUP(Data[[#This Row],[Product]],products[],2,0)</f>
        <v>11.88</v>
      </c>
      <c r="G148" s="42">
        <f>Data[[#This Row],[Units]]*Data[[#This Row],[Cost per Unit ]]</f>
        <v>2459.1600000000003</v>
      </c>
      <c r="H148" s="46">
        <f>Data[[#This Row],[Amount]]-Data[[#This Row],[Total Cost ]]</f>
        <v>-2200.1600000000003</v>
      </c>
    </row>
    <row r="149" spans="1:8" x14ac:dyDescent="0.2">
      <c r="A149" s="3" t="s">
        <v>12</v>
      </c>
      <c r="B149" s="3" t="s">
        <v>8</v>
      </c>
      <c r="C149" s="3" t="s">
        <v>9</v>
      </c>
      <c r="D149" s="4">
        <v>42</v>
      </c>
      <c r="E149" s="5">
        <v>150</v>
      </c>
      <c r="F149" s="41">
        <f>VLOOKUP(Data[[#This Row],[Product]],products[],2,0)</f>
        <v>14.49</v>
      </c>
      <c r="G149" s="42">
        <f>Data[[#This Row],[Units]]*Data[[#This Row],[Cost per Unit ]]</f>
        <v>2173.5</v>
      </c>
      <c r="H149" s="46">
        <f>Data[[#This Row],[Amount]]-Data[[#This Row],[Total Cost ]]</f>
        <v>-2131.5</v>
      </c>
    </row>
    <row r="150" spans="1:8" x14ac:dyDescent="0.2">
      <c r="A150" s="7" t="s">
        <v>20</v>
      </c>
      <c r="B150" s="7" t="s">
        <v>21</v>
      </c>
      <c r="C150" s="7" t="s">
        <v>50</v>
      </c>
      <c r="D150" s="8">
        <v>98</v>
      </c>
      <c r="E150" s="9">
        <v>204</v>
      </c>
      <c r="F150" s="41">
        <f>VLOOKUP(Data[[#This Row],[Product]],products[],2,0)</f>
        <v>5.6</v>
      </c>
      <c r="G150" s="42">
        <f>Data[[#This Row],[Units]]*Data[[#This Row],[Cost per Unit ]]</f>
        <v>1142.3999999999999</v>
      </c>
      <c r="H150" s="46">
        <f>Data[[#This Row],[Amount]]-Data[[#This Row],[Total Cost ]]</f>
        <v>-1044.3999999999999</v>
      </c>
    </row>
    <row r="151" spans="1:8" x14ac:dyDescent="0.2">
      <c r="A151" s="3" t="s">
        <v>39</v>
      </c>
      <c r="B151" s="3" t="s">
        <v>13</v>
      </c>
      <c r="C151" s="3" t="s">
        <v>52</v>
      </c>
      <c r="D151" s="4">
        <v>2478</v>
      </c>
      <c r="E151" s="5">
        <v>21</v>
      </c>
      <c r="F151" s="41">
        <f>VLOOKUP(Data[[#This Row],[Product]],products[],2,0)</f>
        <v>16.73</v>
      </c>
      <c r="G151" s="42">
        <f>Data[[#This Row],[Units]]*Data[[#This Row],[Cost per Unit ]]</f>
        <v>351.33</v>
      </c>
      <c r="H151" s="46">
        <f>Data[[#This Row],[Amount]]-Data[[#This Row],[Total Cost ]]</f>
        <v>2126.67</v>
      </c>
    </row>
    <row r="152" spans="1:8" x14ac:dyDescent="0.2">
      <c r="A152" s="7" t="s">
        <v>20</v>
      </c>
      <c r="B152" s="7" t="s">
        <v>49</v>
      </c>
      <c r="C152" s="7" t="s">
        <v>30</v>
      </c>
      <c r="D152" s="8">
        <v>7847</v>
      </c>
      <c r="E152" s="9">
        <v>174</v>
      </c>
      <c r="F152" s="41">
        <f>VLOOKUP(Data[[#This Row],[Product]],products[],2,0)</f>
        <v>12.37</v>
      </c>
      <c r="G152" s="42">
        <f>Data[[#This Row],[Units]]*Data[[#This Row],[Cost per Unit ]]</f>
        <v>2152.3799999999997</v>
      </c>
      <c r="H152" s="46">
        <f>Data[[#This Row],[Amount]]-Data[[#This Row],[Total Cost ]]</f>
        <v>5694.6200000000008</v>
      </c>
    </row>
    <row r="153" spans="1:8" x14ac:dyDescent="0.2">
      <c r="A153" s="3" t="s">
        <v>45</v>
      </c>
      <c r="B153" s="3" t="s">
        <v>8</v>
      </c>
      <c r="C153" s="3" t="s">
        <v>32</v>
      </c>
      <c r="D153" s="4">
        <v>9926</v>
      </c>
      <c r="E153" s="5">
        <v>201</v>
      </c>
      <c r="F153" s="41">
        <f>VLOOKUP(Data[[#This Row],[Product]],products[],2,0)</f>
        <v>3.11</v>
      </c>
      <c r="G153" s="42">
        <f>Data[[#This Row],[Units]]*Data[[#This Row],[Cost per Unit ]]</f>
        <v>625.11</v>
      </c>
      <c r="H153" s="46">
        <f>Data[[#This Row],[Amount]]-Data[[#This Row],[Total Cost ]]</f>
        <v>9300.89</v>
      </c>
    </row>
    <row r="154" spans="1:8" x14ac:dyDescent="0.2">
      <c r="A154" s="7" t="s">
        <v>12</v>
      </c>
      <c r="B154" s="7" t="s">
        <v>33</v>
      </c>
      <c r="C154" s="7" t="s">
        <v>11</v>
      </c>
      <c r="D154" s="8">
        <v>819</v>
      </c>
      <c r="E154" s="9">
        <v>510</v>
      </c>
      <c r="F154" s="41">
        <f>VLOOKUP(Data[[#This Row],[Product]],products[],2,0)</f>
        <v>9.33</v>
      </c>
      <c r="G154" s="42">
        <f>Data[[#This Row],[Units]]*Data[[#This Row],[Cost per Unit ]]</f>
        <v>4758.3</v>
      </c>
      <c r="H154" s="46">
        <f>Data[[#This Row],[Amount]]-Data[[#This Row],[Total Cost ]]</f>
        <v>-3939.3</v>
      </c>
    </row>
    <row r="155" spans="1:8" x14ac:dyDescent="0.2">
      <c r="A155" s="3" t="s">
        <v>25</v>
      </c>
      <c r="B155" s="3" t="s">
        <v>26</v>
      </c>
      <c r="C155" s="3" t="s">
        <v>51</v>
      </c>
      <c r="D155" s="4">
        <v>3052</v>
      </c>
      <c r="E155" s="5">
        <v>378</v>
      </c>
      <c r="F155" s="41">
        <f>VLOOKUP(Data[[#This Row],[Product]],products[],2,0)</f>
        <v>7.16</v>
      </c>
      <c r="G155" s="42">
        <f>Data[[#This Row],[Units]]*Data[[#This Row],[Cost per Unit ]]</f>
        <v>2706.48</v>
      </c>
      <c r="H155" s="46">
        <f>Data[[#This Row],[Amount]]-Data[[#This Row],[Total Cost ]]</f>
        <v>345.52</v>
      </c>
    </row>
    <row r="156" spans="1:8" x14ac:dyDescent="0.2">
      <c r="A156" s="7" t="s">
        <v>17</v>
      </c>
      <c r="B156" s="7" t="s">
        <v>49</v>
      </c>
      <c r="C156" s="7" t="s">
        <v>44</v>
      </c>
      <c r="D156" s="8">
        <v>6832</v>
      </c>
      <c r="E156" s="9">
        <v>27</v>
      </c>
      <c r="F156" s="41">
        <f>VLOOKUP(Data[[#This Row],[Product]],products[],2,0)</f>
        <v>9</v>
      </c>
      <c r="G156" s="42">
        <f>Data[[#This Row],[Units]]*Data[[#This Row],[Cost per Unit ]]</f>
        <v>243</v>
      </c>
      <c r="H156" s="46">
        <f>Data[[#This Row],[Amount]]-Data[[#This Row],[Total Cost ]]</f>
        <v>6589</v>
      </c>
    </row>
    <row r="157" spans="1:8" x14ac:dyDescent="0.2">
      <c r="A157" s="3" t="s">
        <v>45</v>
      </c>
      <c r="B157" s="3" t="s">
        <v>26</v>
      </c>
      <c r="C157" s="3" t="s">
        <v>29</v>
      </c>
      <c r="D157" s="4">
        <v>2016</v>
      </c>
      <c r="E157" s="5">
        <v>117</v>
      </c>
      <c r="F157" s="41">
        <f>VLOOKUP(Data[[#This Row],[Product]],products[],2,0)</f>
        <v>8.7899999999999991</v>
      </c>
      <c r="G157" s="42">
        <f>Data[[#This Row],[Units]]*Data[[#This Row],[Cost per Unit ]]</f>
        <v>1028.4299999999998</v>
      </c>
      <c r="H157" s="46">
        <f>Data[[#This Row],[Amount]]-Data[[#This Row],[Total Cost ]]</f>
        <v>987.57000000000016</v>
      </c>
    </row>
    <row r="158" spans="1:8" x14ac:dyDescent="0.2">
      <c r="A158" s="7" t="s">
        <v>25</v>
      </c>
      <c r="B158" s="7" t="s">
        <v>33</v>
      </c>
      <c r="C158" s="7" t="s">
        <v>44</v>
      </c>
      <c r="D158" s="8">
        <v>7322</v>
      </c>
      <c r="E158" s="9">
        <v>36</v>
      </c>
      <c r="F158" s="41">
        <f>VLOOKUP(Data[[#This Row],[Product]],products[],2,0)</f>
        <v>9</v>
      </c>
      <c r="G158" s="42">
        <f>Data[[#This Row],[Units]]*Data[[#This Row],[Cost per Unit ]]</f>
        <v>324</v>
      </c>
      <c r="H158" s="46">
        <f>Data[[#This Row],[Amount]]-Data[[#This Row],[Total Cost ]]</f>
        <v>6998</v>
      </c>
    </row>
    <row r="159" spans="1:8" x14ac:dyDescent="0.2">
      <c r="A159" s="3" t="s">
        <v>12</v>
      </c>
      <c r="B159" s="3" t="s">
        <v>13</v>
      </c>
      <c r="C159" s="3" t="s">
        <v>30</v>
      </c>
      <c r="D159" s="4">
        <v>357</v>
      </c>
      <c r="E159" s="5">
        <v>126</v>
      </c>
      <c r="F159" s="41">
        <f>VLOOKUP(Data[[#This Row],[Product]],products[],2,0)</f>
        <v>12.37</v>
      </c>
      <c r="G159" s="42">
        <f>Data[[#This Row],[Units]]*Data[[#This Row],[Cost per Unit ]]</f>
        <v>1558.62</v>
      </c>
      <c r="H159" s="46">
        <f>Data[[#This Row],[Amount]]-Data[[#This Row],[Total Cost ]]</f>
        <v>-1201.6199999999999</v>
      </c>
    </row>
    <row r="160" spans="1:8" x14ac:dyDescent="0.2">
      <c r="A160" s="7" t="s">
        <v>17</v>
      </c>
      <c r="B160" s="7" t="s">
        <v>26</v>
      </c>
      <c r="C160" s="7" t="s">
        <v>27</v>
      </c>
      <c r="D160" s="8">
        <v>3192</v>
      </c>
      <c r="E160" s="9">
        <v>72</v>
      </c>
      <c r="F160" s="41">
        <f>VLOOKUP(Data[[#This Row],[Product]],products[],2,0)</f>
        <v>13.15</v>
      </c>
      <c r="G160" s="42">
        <f>Data[[#This Row],[Units]]*Data[[#This Row],[Cost per Unit ]]</f>
        <v>946.80000000000007</v>
      </c>
      <c r="H160" s="46">
        <f>Data[[#This Row],[Amount]]-Data[[#This Row],[Total Cost ]]</f>
        <v>2245.1999999999998</v>
      </c>
    </row>
    <row r="161" spans="1:8" x14ac:dyDescent="0.2">
      <c r="A161" s="3" t="s">
        <v>39</v>
      </c>
      <c r="B161" s="3" t="s">
        <v>21</v>
      </c>
      <c r="C161" s="3" t="s">
        <v>36</v>
      </c>
      <c r="D161" s="4">
        <v>8435</v>
      </c>
      <c r="E161" s="5">
        <v>42</v>
      </c>
      <c r="F161" s="41">
        <f>VLOOKUP(Data[[#This Row],[Product]],products[],2,0)</f>
        <v>9.77</v>
      </c>
      <c r="G161" s="42">
        <f>Data[[#This Row],[Units]]*Data[[#This Row],[Cost per Unit ]]</f>
        <v>410.34</v>
      </c>
      <c r="H161" s="46">
        <f>Data[[#This Row],[Amount]]-Data[[#This Row],[Total Cost ]]</f>
        <v>8024.66</v>
      </c>
    </row>
    <row r="162" spans="1:8" x14ac:dyDescent="0.2">
      <c r="A162" s="7" t="s">
        <v>7</v>
      </c>
      <c r="B162" s="7" t="s">
        <v>26</v>
      </c>
      <c r="C162" s="7" t="s">
        <v>51</v>
      </c>
      <c r="D162" s="8">
        <v>0</v>
      </c>
      <c r="E162" s="9">
        <v>135</v>
      </c>
      <c r="F162" s="41">
        <f>VLOOKUP(Data[[#This Row],[Product]],products[],2,0)</f>
        <v>7.16</v>
      </c>
      <c r="G162" s="42">
        <f>Data[[#This Row],[Units]]*Data[[#This Row],[Cost per Unit ]]</f>
        <v>966.6</v>
      </c>
      <c r="H162" s="46">
        <f>Data[[#This Row],[Amount]]-Data[[#This Row],[Total Cost ]]</f>
        <v>-966.6</v>
      </c>
    </row>
    <row r="163" spans="1:8" x14ac:dyDescent="0.2">
      <c r="A163" s="3" t="s">
        <v>39</v>
      </c>
      <c r="B163" s="3" t="s">
        <v>49</v>
      </c>
      <c r="C163" s="3" t="s">
        <v>48</v>
      </c>
      <c r="D163" s="4">
        <v>8862</v>
      </c>
      <c r="E163" s="5">
        <v>189</v>
      </c>
      <c r="F163" s="41">
        <f>VLOOKUP(Data[[#This Row],[Product]],products[],2,0)</f>
        <v>4.97</v>
      </c>
      <c r="G163" s="42">
        <f>Data[[#This Row],[Units]]*Data[[#This Row],[Cost per Unit ]]</f>
        <v>939.32999999999993</v>
      </c>
      <c r="H163" s="46">
        <f>Data[[#This Row],[Amount]]-Data[[#This Row],[Total Cost ]]</f>
        <v>7922.67</v>
      </c>
    </row>
    <row r="164" spans="1:8" x14ac:dyDescent="0.2">
      <c r="A164" s="7" t="s">
        <v>25</v>
      </c>
      <c r="B164" s="7" t="s">
        <v>8</v>
      </c>
      <c r="C164" s="7" t="s">
        <v>53</v>
      </c>
      <c r="D164" s="8">
        <v>3556</v>
      </c>
      <c r="E164" s="9">
        <v>459</v>
      </c>
      <c r="F164" s="41">
        <f>VLOOKUP(Data[[#This Row],[Product]],products[],2,0)</f>
        <v>10.38</v>
      </c>
      <c r="G164" s="42">
        <f>Data[[#This Row],[Units]]*Data[[#This Row],[Cost per Unit ]]</f>
        <v>4764.42</v>
      </c>
      <c r="H164" s="46">
        <f>Data[[#This Row],[Amount]]-Data[[#This Row],[Total Cost ]]</f>
        <v>-1208.42</v>
      </c>
    </row>
    <row r="165" spans="1:8" x14ac:dyDescent="0.2">
      <c r="A165" s="3" t="s">
        <v>42</v>
      </c>
      <c r="B165" s="3" t="s">
        <v>49</v>
      </c>
      <c r="C165" s="3" t="s">
        <v>24</v>
      </c>
      <c r="D165" s="4">
        <v>7280</v>
      </c>
      <c r="E165" s="5">
        <v>201</v>
      </c>
      <c r="F165" s="41">
        <f>VLOOKUP(Data[[#This Row],[Product]],products[],2,0)</f>
        <v>11.73</v>
      </c>
      <c r="G165" s="42">
        <f>Data[[#This Row],[Units]]*Data[[#This Row],[Cost per Unit ]]</f>
        <v>2357.73</v>
      </c>
      <c r="H165" s="46">
        <f>Data[[#This Row],[Amount]]-Data[[#This Row],[Total Cost ]]</f>
        <v>4922.2700000000004</v>
      </c>
    </row>
    <row r="166" spans="1:8" x14ac:dyDescent="0.2">
      <c r="A166" s="7" t="s">
        <v>25</v>
      </c>
      <c r="B166" s="7" t="s">
        <v>49</v>
      </c>
      <c r="C166" s="7" t="s">
        <v>9</v>
      </c>
      <c r="D166" s="8">
        <v>3402</v>
      </c>
      <c r="E166" s="9">
        <v>366</v>
      </c>
      <c r="F166" s="41">
        <f>VLOOKUP(Data[[#This Row],[Product]],products[],2,0)</f>
        <v>14.49</v>
      </c>
      <c r="G166" s="42">
        <f>Data[[#This Row],[Units]]*Data[[#This Row],[Cost per Unit ]]</f>
        <v>5303.34</v>
      </c>
      <c r="H166" s="46">
        <f>Data[[#This Row],[Amount]]-Data[[#This Row],[Total Cost ]]</f>
        <v>-1901.3400000000001</v>
      </c>
    </row>
    <row r="167" spans="1:8" x14ac:dyDescent="0.2">
      <c r="A167" s="3" t="s">
        <v>46</v>
      </c>
      <c r="B167" s="3" t="s">
        <v>8</v>
      </c>
      <c r="C167" s="3" t="s">
        <v>51</v>
      </c>
      <c r="D167" s="4">
        <v>4592</v>
      </c>
      <c r="E167" s="5">
        <v>324</v>
      </c>
      <c r="F167" s="41">
        <f>VLOOKUP(Data[[#This Row],[Product]],products[],2,0)</f>
        <v>7.16</v>
      </c>
      <c r="G167" s="42">
        <f>Data[[#This Row],[Units]]*Data[[#This Row],[Cost per Unit ]]</f>
        <v>2319.84</v>
      </c>
      <c r="H167" s="46">
        <f>Data[[#This Row],[Amount]]-Data[[#This Row],[Total Cost ]]</f>
        <v>2272.16</v>
      </c>
    </row>
    <row r="168" spans="1:8" x14ac:dyDescent="0.2">
      <c r="A168" s="7" t="s">
        <v>17</v>
      </c>
      <c r="B168" s="7" t="s">
        <v>13</v>
      </c>
      <c r="C168" s="7" t="s">
        <v>24</v>
      </c>
      <c r="D168" s="8">
        <v>7833</v>
      </c>
      <c r="E168" s="9">
        <v>243</v>
      </c>
      <c r="F168" s="41">
        <f>VLOOKUP(Data[[#This Row],[Product]],products[],2,0)</f>
        <v>11.73</v>
      </c>
      <c r="G168" s="42">
        <f>Data[[#This Row],[Units]]*Data[[#This Row],[Cost per Unit ]]</f>
        <v>2850.3900000000003</v>
      </c>
      <c r="H168" s="46">
        <f>Data[[#This Row],[Amount]]-Data[[#This Row],[Total Cost ]]</f>
        <v>4982.6099999999997</v>
      </c>
    </row>
    <row r="169" spans="1:8" x14ac:dyDescent="0.2">
      <c r="A169" s="3" t="s">
        <v>45</v>
      </c>
      <c r="B169" s="3" t="s">
        <v>26</v>
      </c>
      <c r="C169" s="3" t="s">
        <v>44</v>
      </c>
      <c r="D169" s="4">
        <v>7651</v>
      </c>
      <c r="E169" s="5">
        <v>213</v>
      </c>
      <c r="F169" s="41">
        <f>VLOOKUP(Data[[#This Row],[Product]],products[],2,0)</f>
        <v>9</v>
      </c>
      <c r="G169" s="42">
        <f>Data[[#This Row],[Units]]*Data[[#This Row],[Cost per Unit ]]</f>
        <v>1917</v>
      </c>
      <c r="H169" s="46">
        <f>Data[[#This Row],[Amount]]-Data[[#This Row],[Total Cost ]]</f>
        <v>5734</v>
      </c>
    </row>
    <row r="170" spans="1:8" x14ac:dyDescent="0.2">
      <c r="A170" s="7" t="s">
        <v>7</v>
      </c>
      <c r="B170" s="7" t="s">
        <v>13</v>
      </c>
      <c r="C170" s="7" t="s">
        <v>9</v>
      </c>
      <c r="D170" s="8">
        <v>2275</v>
      </c>
      <c r="E170" s="9">
        <v>447</v>
      </c>
      <c r="F170" s="41">
        <f>VLOOKUP(Data[[#This Row],[Product]],products[],2,0)</f>
        <v>14.49</v>
      </c>
      <c r="G170" s="42">
        <f>Data[[#This Row],[Units]]*Data[[#This Row],[Cost per Unit ]]</f>
        <v>6477.03</v>
      </c>
      <c r="H170" s="46">
        <f>Data[[#This Row],[Amount]]-Data[[#This Row],[Total Cost ]]</f>
        <v>-4202.03</v>
      </c>
    </row>
    <row r="171" spans="1:8" x14ac:dyDescent="0.2">
      <c r="A171" s="3" t="s">
        <v>7</v>
      </c>
      <c r="B171" s="3" t="s">
        <v>33</v>
      </c>
      <c r="C171" s="3" t="s">
        <v>11</v>
      </c>
      <c r="D171" s="4">
        <v>5670</v>
      </c>
      <c r="E171" s="5">
        <v>297</v>
      </c>
      <c r="F171" s="41">
        <f>VLOOKUP(Data[[#This Row],[Product]],products[],2,0)</f>
        <v>9.33</v>
      </c>
      <c r="G171" s="42">
        <f>Data[[#This Row],[Units]]*Data[[#This Row],[Cost per Unit ]]</f>
        <v>2771.01</v>
      </c>
      <c r="H171" s="46">
        <f>Data[[#This Row],[Amount]]-Data[[#This Row],[Total Cost ]]</f>
        <v>2898.99</v>
      </c>
    </row>
    <row r="172" spans="1:8" x14ac:dyDescent="0.2">
      <c r="A172" s="7" t="s">
        <v>39</v>
      </c>
      <c r="B172" s="7" t="s">
        <v>13</v>
      </c>
      <c r="C172" s="7" t="s">
        <v>29</v>
      </c>
      <c r="D172" s="8">
        <v>2135</v>
      </c>
      <c r="E172" s="9">
        <v>27</v>
      </c>
      <c r="F172" s="41">
        <f>VLOOKUP(Data[[#This Row],[Product]],products[],2,0)</f>
        <v>8.7899999999999991</v>
      </c>
      <c r="G172" s="42">
        <f>Data[[#This Row],[Units]]*Data[[#This Row],[Cost per Unit ]]</f>
        <v>237.32999999999998</v>
      </c>
      <c r="H172" s="46">
        <f>Data[[#This Row],[Amount]]-Data[[#This Row],[Total Cost ]]</f>
        <v>1897.67</v>
      </c>
    </row>
    <row r="173" spans="1:8" x14ac:dyDescent="0.2">
      <c r="A173" s="3" t="s">
        <v>7</v>
      </c>
      <c r="B173" s="3" t="s">
        <v>49</v>
      </c>
      <c r="C173" s="3" t="s">
        <v>47</v>
      </c>
      <c r="D173" s="4">
        <v>2779</v>
      </c>
      <c r="E173" s="5">
        <v>75</v>
      </c>
      <c r="F173" s="41">
        <f>VLOOKUP(Data[[#This Row],[Product]],products[],2,0)</f>
        <v>6.49</v>
      </c>
      <c r="G173" s="42">
        <f>Data[[#This Row],[Units]]*Data[[#This Row],[Cost per Unit ]]</f>
        <v>486.75</v>
      </c>
      <c r="H173" s="46">
        <f>Data[[#This Row],[Amount]]-Data[[#This Row],[Total Cost ]]</f>
        <v>2292.25</v>
      </c>
    </row>
    <row r="174" spans="1:8" x14ac:dyDescent="0.2">
      <c r="A174" s="7" t="s">
        <v>54</v>
      </c>
      <c r="B174" s="7" t="s">
        <v>26</v>
      </c>
      <c r="C174" s="7" t="s">
        <v>30</v>
      </c>
      <c r="D174" s="8">
        <v>12950</v>
      </c>
      <c r="E174" s="9">
        <v>30</v>
      </c>
      <c r="F174" s="41">
        <f>VLOOKUP(Data[[#This Row],[Product]],products[],2,0)</f>
        <v>12.37</v>
      </c>
      <c r="G174" s="42">
        <f>Data[[#This Row],[Units]]*Data[[#This Row],[Cost per Unit ]]</f>
        <v>371.09999999999997</v>
      </c>
      <c r="H174" s="46">
        <f>Data[[#This Row],[Amount]]-Data[[#This Row],[Total Cost ]]</f>
        <v>12578.9</v>
      </c>
    </row>
    <row r="175" spans="1:8" x14ac:dyDescent="0.2">
      <c r="A175" s="3" t="s">
        <v>39</v>
      </c>
      <c r="B175" s="3" t="s">
        <v>21</v>
      </c>
      <c r="C175" s="3" t="s">
        <v>22</v>
      </c>
      <c r="D175" s="4">
        <v>2646</v>
      </c>
      <c r="E175" s="5">
        <v>177</v>
      </c>
      <c r="F175" s="41">
        <f>VLOOKUP(Data[[#This Row],[Product]],products[],2,0)</f>
        <v>6.47</v>
      </c>
      <c r="G175" s="42">
        <f>Data[[#This Row],[Units]]*Data[[#This Row],[Cost per Unit ]]</f>
        <v>1145.19</v>
      </c>
      <c r="H175" s="46">
        <f>Data[[#This Row],[Amount]]-Data[[#This Row],[Total Cost ]]</f>
        <v>1500.81</v>
      </c>
    </row>
    <row r="176" spans="1:8" x14ac:dyDescent="0.2">
      <c r="A176" s="7" t="s">
        <v>7</v>
      </c>
      <c r="B176" s="7" t="s">
        <v>49</v>
      </c>
      <c r="C176" s="7" t="s">
        <v>30</v>
      </c>
      <c r="D176" s="8">
        <v>3794</v>
      </c>
      <c r="E176" s="9">
        <v>159</v>
      </c>
      <c r="F176" s="41">
        <f>VLOOKUP(Data[[#This Row],[Product]],products[],2,0)</f>
        <v>12.37</v>
      </c>
      <c r="G176" s="42">
        <f>Data[[#This Row],[Units]]*Data[[#This Row],[Cost per Unit ]]</f>
        <v>1966.83</v>
      </c>
      <c r="H176" s="46">
        <f>Data[[#This Row],[Amount]]-Data[[#This Row],[Total Cost ]]</f>
        <v>1827.17</v>
      </c>
    </row>
    <row r="177" spans="1:8" x14ac:dyDescent="0.2">
      <c r="A177" s="3" t="s">
        <v>46</v>
      </c>
      <c r="B177" s="3" t="s">
        <v>13</v>
      </c>
      <c r="C177" s="3" t="s">
        <v>30</v>
      </c>
      <c r="D177" s="4">
        <v>819</v>
      </c>
      <c r="E177" s="5">
        <v>306</v>
      </c>
      <c r="F177" s="41">
        <f>VLOOKUP(Data[[#This Row],[Product]],products[],2,0)</f>
        <v>12.37</v>
      </c>
      <c r="G177" s="42">
        <f>Data[[#This Row],[Units]]*Data[[#This Row],[Cost per Unit ]]</f>
        <v>3785.22</v>
      </c>
      <c r="H177" s="46">
        <f>Data[[#This Row],[Amount]]-Data[[#This Row],[Total Cost ]]</f>
        <v>-2966.22</v>
      </c>
    </row>
    <row r="178" spans="1:8" x14ac:dyDescent="0.2">
      <c r="A178" s="7" t="s">
        <v>46</v>
      </c>
      <c r="B178" s="7" t="s">
        <v>49</v>
      </c>
      <c r="C178" s="7" t="s">
        <v>41</v>
      </c>
      <c r="D178" s="8">
        <v>2583</v>
      </c>
      <c r="E178" s="9">
        <v>18</v>
      </c>
      <c r="F178" s="41">
        <f>VLOOKUP(Data[[#This Row],[Product]],products[],2,0)</f>
        <v>10.62</v>
      </c>
      <c r="G178" s="42">
        <f>Data[[#This Row],[Units]]*Data[[#This Row],[Cost per Unit ]]</f>
        <v>191.16</v>
      </c>
      <c r="H178" s="46">
        <f>Data[[#This Row],[Amount]]-Data[[#This Row],[Total Cost ]]</f>
        <v>2391.84</v>
      </c>
    </row>
    <row r="179" spans="1:8" x14ac:dyDescent="0.2">
      <c r="A179" s="3" t="s">
        <v>39</v>
      </c>
      <c r="B179" s="3" t="s">
        <v>13</v>
      </c>
      <c r="C179" s="3" t="s">
        <v>38</v>
      </c>
      <c r="D179" s="4">
        <v>4585</v>
      </c>
      <c r="E179" s="5">
        <v>240</v>
      </c>
      <c r="F179" s="41">
        <f>VLOOKUP(Data[[#This Row],[Product]],products[],2,0)</f>
        <v>7.64</v>
      </c>
      <c r="G179" s="42">
        <f>Data[[#This Row],[Units]]*Data[[#This Row],[Cost per Unit ]]</f>
        <v>1833.6</v>
      </c>
      <c r="H179" s="46">
        <f>Data[[#This Row],[Amount]]-Data[[#This Row],[Total Cost ]]</f>
        <v>2751.4</v>
      </c>
    </row>
    <row r="180" spans="1:8" x14ac:dyDescent="0.2">
      <c r="A180" s="7" t="s">
        <v>42</v>
      </c>
      <c r="B180" s="7" t="s">
        <v>49</v>
      </c>
      <c r="C180" s="7" t="s">
        <v>30</v>
      </c>
      <c r="D180" s="8">
        <v>1652</v>
      </c>
      <c r="E180" s="9">
        <v>93</v>
      </c>
      <c r="F180" s="41">
        <f>VLOOKUP(Data[[#This Row],[Product]],products[],2,0)</f>
        <v>12.37</v>
      </c>
      <c r="G180" s="42">
        <f>Data[[#This Row],[Units]]*Data[[#This Row],[Cost per Unit ]]</f>
        <v>1150.4099999999999</v>
      </c>
      <c r="H180" s="46">
        <f>Data[[#This Row],[Amount]]-Data[[#This Row],[Total Cost ]]</f>
        <v>501.59000000000015</v>
      </c>
    </row>
    <row r="181" spans="1:8" x14ac:dyDescent="0.2">
      <c r="A181" s="3" t="s">
        <v>54</v>
      </c>
      <c r="B181" s="3" t="s">
        <v>49</v>
      </c>
      <c r="C181" s="3" t="s">
        <v>50</v>
      </c>
      <c r="D181" s="4">
        <v>4991</v>
      </c>
      <c r="E181" s="5">
        <v>9</v>
      </c>
      <c r="F181" s="41">
        <f>VLOOKUP(Data[[#This Row],[Product]],products[],2,0)</f>
        <v>5.6</v>
      </c>
      <c r="G181" s="42">
        <f>Data[[#This Row],[Units]]*Data[[#This Row],[Cost per Unit ]]</f>
        <v>50.4</v>
      </c>
      <c r="H181" s="46">
        <f>Data[[#This Row],[Amount]]-Data[[#This Row],[Total Cost ]]</f>
        <v>4940.6000000000004</v>
      </c>
    </row>
    <row r="182" spans="1:8" x14ac:dyDescent="0.2">
      <c r="A182" s="7" t="s">
        <v>12</v>
      </c>
      <c r="B182" s="7" t="s">
        <v>49</v>
      </c>
      <c r="C182" s="7" t="s">
        <v>29</v>
      </c>
      <c r="D182" s="8">
        <v>2009</v>
      </c>
      <c r="E182" s="9">
        <v>219</v>
      </c>
      <c r="F182" s="41">
        <f>VLOOKUP(Data[[#This Row],[Product]],products[],2,0)</f>
        <v>8.7899999999999991</v>
      </c>
      <c r="G182" s="42">
        <f>Data[[#This Row],[Units]]*Data[[#This Row],[Cost per Unit ]]</f>
        <v>1925.0099999999998</v>
      </c>
      <c r="H182" s="46">
        <f>Data[[#This Row],[Amount]]-Data[[#This Row],[Total Cost ]]</f>
        <v>83.990000000000236</v>
      </c>
    </row>
    <row r="183" spans="1:8" x14ac:dyDescent="0.2">
      <c r="A183" s="3" t="s">
        <v>45</v>
      </c>
      <c r="B183" s="3" t="s">
        <v>26</v>
      </c>
      <c r="C183" s="3" t="s">
        <v>36</v>
      </c>
      <c r="D183" s="4">
        <v>1568</v>
      </c>
      <c r="E183" s="5">
        <v>141</v>
      </c>
      <c r="F183" s="41">
        <f>VLOOKUP(Data[[#This Row],[Product]],products[],2,0)</f>
        <v>9.77</v>
      </c>
      <c r="G183" s="42">
        <f>Data[[#This Row],[Units]]*Data[[#This Row],[Cost per Unit ]]</f>
        <v>1377.57</v>
      </c>
      <c r="H183" s="46">
        <f>Data[[#This Row],[Amount]]-Data[[#This Row],[Total Cost ]]</f>
        <v>190.43000000000006</v>
      </c>
    </row>
    <row r="184" spans="1:8" x14ac:dyDescent="0.2">
      <c r="A184" s="7" t="s">
        <v>20</v>
      </c>
      <c r="B184" s="7" t="s">
        <v>8</v>
      </c>
      <c r="C184" s="7" t="s">
        <v>41</v>
      </c>
      <c r="D184" s="8">
        <v>3388</v>
      </c>
      <c r="E184" s="9">
        <v>123</v>
      </c>
      <c r="F184" s="41">
        <f>VLOOKUP(Data[[#This Row],[Product]],products[],2,0)</f>
        <v>10.62</v>
      </c>
      <c r="G184" s="42">
        <f>Data[[#This Row],[Units]]*Data[[#This Row],[Cost per Unit ]]</f>
        <v>1306.26</v>
      </c>
      <c r="H184" s="46">
        <f>Data[[#This Row],[Amount]]-Data[[#This Row],[Total Cost ]]</f>
        <v>2081.7399999999998</v>
      </c>
    </row>
    <row r="185" spans="1:8" x14ac:dyDescent="0.2">
      <c r="A185" s="3" t="s">
        <v>7</v>
      </c>
      <c r="B185" s="3" t="s">
        <v>33</v>
      </c>
      <c r="C185" s="3" t="s">
        <v>48</v>
      </c>
      <c r="D185" s="4">
        <v>623</v>
      </c>
      <c r="E185" s="5">
        <v>51</v>
      </c>
      <c r="F185" s="41">
        <f>VLOOKUP(Data[[#This Row],[Product]],products[],2,0)</f>
        <v>4.97</v>
      </c>
      <c r="G185" s="42">
        <f>Data[[#This Row],[Units]]*Data[[#This Row],[Cost per Unit ]]</f>
        <v>253.47</v>
      </c>
      <c r="H185" s="46">
        <f>Data[[#This Row],[Amount]]-Data[[#This Row],[Total Cost ]]</f>
        <v>369.53</v>
      </c>
    </row>
    <row r="186" spans="1:8" x14ac:dyDescent="0.2">
      <c r="A186" s="7" t="s">
        <v>25</v>
      </c>
      <c r="B186" s="7" t="s">
        <v>21</v>
      </c>
      <c r="C186" s="7" t="s">
        <v>18</v>
      </c>
      <c r="D186" s="8">
        <v>10073</v>
      </c>
      <c r="E186" s="9">
        <v>120</v>
      </c>
      <c r="F186" s="41">
        <f>VLOOKUP(Data[[#This Row],[Product]],products[],2,0)</f>
        <v>11.88</v>
      </c>
      <c r="G186" s="42">
        <f>Data[[#This Row],[Units]]*Data[[#This Row],[Cost per Unit ]]</f>
        <v>1425.6000000000001</v>
      </c>
      <c r="H186" s="46">
        <f>Data[[#This Row],[Amount]]-Data[[#This Row],[Total Cost ]]</f>
        <v>8647.4</v>
      </c>
    </row>
    <row r="187" spans="1:8" x14ac:dyDescent="0.2">
      <c r="A187" s="3" t="s">
        <v>12</v>
      </c>
      <c r="B187" s="3" t="s">
        <v>26</v>
      </c>
      <c r="C187" s="3" t="s">
        <v>50</v>
      </c>
      <c r="D187" s="4">
        <v>1561</v>
      </c>
      <c r="E187" s="5">
        <v>27</v>
      </c>
      <c r="F187" s="41">
        <f>VLOOKUP(Data[[#This Row],[Product]],products[],2,0)</f>
        <v>5.6</v>
      </c>
      <c r="G187" s="42">
        <f>Data[[#This Row],[Units]]*Data[[#This Row],[Cost per Unit ]]</f>
        <v>151.19999999999999</v>
      </c>
      <c r="H187" s="46">
        <f>Data[[#This Row],[Amount]]-Data[[#This Row],[Total Cost ]]</f>
        <v>1409.8</v>
      </c>
    </row>
    <row r="188" spans="1:8" x14ac:dyDescent="0.2">
      <c r="A188" s="7" t="s">
        <v>17</v>
      </c>
      <c r="B188" s="7" t="s">
        <v>21</v>
      </c>
      <c r="C188" s="7" t="s">
        <v>52</v>
      </c>
      <c r="D188" s="8">
        <v>11522</v>
      </c>
      <c r="E188" s="9">
        <v>204</v>
      </c>
      <c r="F188" s="41">
        <f>VLOOKUP(Data[[#This Row],[Product]],products[],2,0)</f>
        <v>16.73</v>
      </c>
      <c r="G188" s="42">
        <f>Data[[#This Row],[Units]]*Data[[#This Row],[Cost per Unit ]]</f>
        <v>3412.92</v>
      </c>
      <c r="H188" s="46">
        <f>Data[[#This Row],[Amount]]-Data[[#This Row],[Total Cost ]]</f>
        <v>8109.08</v>
      </c>
    </row>
    <row r="189" spans="1:8" x14ac:dyDescent="0.2">
      <c r="A189" s="3" t="s">
        <v>25</v>
      </c>
      <c r="B189" s="3" t="s">
        <v>33</v>
      </c>
      <c r="C189" s="3" t="s">
        <v>11</v>
      </c>
      <c r="D189" s="4">
        <v>2317</v>
      </c>
      <c r="E189" s="5">
        <v>123</v>
      </c>
      <c r="F189" s="41">
        <f>VLOOKUP(Data[[#This Row],[Product]],products[],2,0)</f>
        <v>9.33</v>
      </c>
      <c r="G189" s="42">
        <f>Data[[#This Row],[Units]]*Data[[#This Row],[Cost per Unit ]]</f>
        <v>1147.5899999999999</v>
      </c>
      <c r="H189" s="46">
        <f>Data[[#This Row],[Amount]]-Data[[#This Row],[Total Cost ]]</f>
        <v>1169.4100000000001</v>
      </c>
    </row>
    <row r="190" spans="1:8" x14ac:dyDescent="0.2">
      <c r="A190" s="7" t="s">
        <v>54</v>
      </c>
      <c r="B190" s="7" t="s">
        <v>8</v>
      </c>
      <c r="C190" s="7" t="s">
        <v>53</v>
      </c>
      <c r="D190" s="8">
        <v>3059</v>
      </c>
      <c r="E190" s="9">
        <v>27</v>
      </c>
      <c r="F190" s="41">
        <f>VLOOKUP(Data[[#This Row],[Product]],products[],2,0)</f>
        <v>10.38</v>
      </c>
      <c r="G190" s="42">
        <f>Data[[#This Row],[Units]]*Data[[#This Row],[Cost per Unit ]]</f>
        <v>280.26000000000005</v>
      </c>
      <c r="H190" s="46">
        <f>Data[[#This Row],[Amount]]-Data[[#This Row],[Total Cost ]]</f>
        <v>2778.74</v>
      </c>
    </row>
    <row r="191" spans="1:8" x14ac:dyDescent="0.2">
      <c r="A191" s="3" t="s">
        <v>20</v>
      </c>
      <c r="B191" s="3" t="s">
        <v>8</v>
      </c>
      <c r="C191" s="3" t="s">
        <v>50</v>
      </c>
      <c r="D191" s="4">
        <v>2324</v>
      </c>
      <c r="E191" s="5">
        <v>177</v>
      </c>
      <c r="F191" s="41">
        <f>VLOOKUP(Data[[#This Row],[Product]],products[],2,0)</f>
        <v>5.6</v>
      </c>
      <c r="G191" s="42">
        <f>Data[[#This Row],[Units]]*Data[[#This Row],[Cost per Unit ]]</f>
        <v>991.19999999999993</v>
      </c>
      <c r="H191" s="46">
        <f>Data[[#This Row],[Amount]]-Data[[#This Row],[Total Cost ]]</f>
        <v>1332.8000000000002</v>
      </c>
    </row>
    <row r="192" spans="1:8" x14ac:dyDescent="0.2">
      <c r="A192" s="7" t="s">
        <v>46</v>
      </c>
      <c r="B192" s="7" t="s">
        <v>26</v>
      </c>
      <c r="C192" s="7" t="s">
        <v>50</v>
      </c>
      <c r="D192" s="8">
        <v>4956</v>
      </c>
      <c r="E192" s="9">
        <v>171</v>
      </c>
      <c r="F192" s="41">
        <f>VLOOKUP(Data[[#This Row],[Product]],products[],2,0)</f>
        <v>5.6</v>
      </c>
      <c r="G192" s="42">
        <f>Data[[#This Row],[Units]]*Data[[#This Row],[Cost per Unit ]]</f>
        <v>957.59999999999991</v>
      </c>
      <c r="H192" s="46">
        <f>Data[[#This Row],[Amount]]-Data[[#This Row],[Total Cost ]]</f>
        <v>3998.4</v>
      </c>
    </row>
    <row r="193" spans="1:8" x14ac:dyDescent="0.2">
      <c r="A193" s="3" t="s">
        <v>54</v>
      </c>
      <c r="B193" s="3" t="s">
        <v>49</v>
      </c>
      <c r="C193" s="3" t="s">
        <v>38</v>
      </c>
      <c r="D193" s="4">
        <v>5355</v>
      </c>
      <c r="E193" s="5">
        <v>204</v>
      </c>
      <c r="F193" s="41">
        <f>VLOOKUP(Data[[#This Row],[Product]],products[],2,0)</f>
        <v>7.64</v>
      </c>
      <c r="G193" s="42">
        <f>Data[[#This Row],[Units]]*Data[[#This Row],[Cost per Unit ]]</f>
        <v>1558.56</v>
      </c>
      <c r="H193" s="46">
        <f>Data[[#This Row],[Amount]]-Data[[#This Row],[Total Cost ]]</f>
        <v>3796.44</v>
      </c>
    </row>
    <row r="194" spans="1:8" x14ac:dyDescent="0.2">
      <c r="A194" s="7" t="s">
        <v>46</v>
      </c>
      <c r="B194" s="7" t="s">
        <v>49</v>
      </c>
      <c r="C194" s="7" t="s">
        <v>16</v>
      </c>
      <c r="D194" s="8">
        <v>7259</v>
      </c>
      <c r="E194" s="9">
        <v>276</v>
      </c>
      <c r="F194" s="41">
        <f>VLOOKUP(Data[[#This Row],[Product]],products[],2,0)</f>
        <v>11.7</v>
      </c>
      <c r="G194" s="42">
        <f>Data[[#This Row],[Units]]*Data[[#This Row],[Cost per Unit ]]</f>
        <v>3229.2</v>
      </c>
      <c r="H194" s="46">
        <f>Data[[#This Row],[Amount]]-Data[[#This Row],[Total Cost ]]</f>
        <v>4029.8</v>
      </c>
    </row>
    <row r="195" spans="1:8" x14ac:dyDescent="0.2">
      <c r="A195" s="3" t="s">
        <v>12</v>
      </c>
      <c r="B195" s="3" t="s">
        <v>8</v>
      </c>
      <c r="C195" s="3" t="s">
        <v>50</v>
      </c>
      <c r="D195" s="4">
        <v>6279</v>
      </c>
      <c r="E195" s="5">
        <v>45</v>
      </c>
      <c r="F195" s="41">
        <f>VLOOKUP(Data[[#This Row],[Product]],products[],2,0)</f>
        <v>5.6</v>
      </c>
      <c r="G195" s="42">
        <f>Data[[#This Row],[Units]]*Data[[#This Row],[Cost per Unit ]]</f>
        <v>251.99999999999997</v>
      </c>
      <c r="H195" s="46">
        <f>Data[[#This Row],[Amount]]-Data[[#This Row],[Total Cost ]]</f>
        <v>6027</v>
      </c>
    </row>
    <row r="196" spans="1:8" x14ac:dyDescent="0.2">
      <c r="A196" s="7" t="s">
        <v>7</v>
      </c>
      <c r="B196" s="7" t="s">
        <v>33</v>
      </c>
      <c r="C196" s="7" t="s">
        <v>51</v>
      </c>
      <c r="D196" s="8">
        <v>2541</v>
      </c>
      <c r="E196" s="9">
        <v>45</v>
      </c>
      <c r="F196" s="41">
        <f>VLOOKUP(Data[[#This Row],[Product]],products[],2,0)</f>
        <v>7.16</v>
      </c>
      <c r="G196" s="42">
        <f>Data[[#This Row],[Units]]*Data[[#This Row],[Cost per Unit ]]</f>
        <v>322.2</v>
      </c>
      <c r="H196" s="46">
        <f>Data[[#This Row],[Amount]]-Data[[#This Row],[Total Cost ]]</f>
        <v>2218.8000000000002</v>
      </c>
    </row>
    <row r="197" spans="1:8" x14ac:dyDescent="0.2">
      <c r="A197" s="3" t="s">
        <v>25</v>
      </c>
      <c r="B197" s="3" t="s">
        <v>13</v>
      </c>
      <c r="C197" s="3" t="s">
        <v>52</v>
      </c>
      <c r="D197" s="4">
        <v>3864</v>
      </c>
      <c r="E197" s="5">
        <v>177</v>
      </c>
      <c r="F197" s="41">
        <f>VLOOKUP(Data[[#This Row],[Product]],products[],2,0)</f>
        <v>16.73</v>
      </c>
      <c r="G197" s="42">
        <f>Data[[#This Row],[Units]]*Data[[#This Row],[Cost per Unit ]]</f>
        <v>2961.21</v>
      </c>
      <c r="H197" s="46">
        <f>Data[[#This Row],[Amount]]-Data[[#This Row],[Total Cost ]]</f>
        <v>902.79</v>
      </c>
    </row>
    <row r="198" spans="1:8" x14ac:dyDescent="0.2">
      <c r="A198" s="7" t="s">
        <v>42</v>
      </c>
      <c r="B198" s="7" t="s">
        <v>21</v>
      </c>
      <c r="C198" s="7" t="s">
        <v>11</v>
      </c>
      <c r="D198" s="8">
        <v>6146</v>
      </c>
      <c r="E198" s="9">
        <v>63</v>
      </c>
      <c r="F198" s="41">
        <f>VLOOKUP(Data[[#This Row],[Product]],products[],2,0)</f>
        <v>9.33</v>
      </c>
      <c r="G198" s="42">
        <f>Data[[#This Row],[Units]]*Data[[#This Row],[Cost per Unit ]]</f>
        <v>587.79</v>
      </c>
      <c r="H198" s="46">
        <f>Data[[#This Row],[Amount]]-Data[[#This Row],[Total Cost ]]</f>
        <v>5558.21</v>
      </c>
    </row>
    <row r="199" spans="1:8" x14ac:dyDescent="0.2">
      <c r="A199" s="3" t="s">
        <v>17</v>
      </c>
      <c r="B199" s="3" t="s">
        <v>26</v>
      </c>
      <c r="C199" s="3" t="s">
        <v>22</v>
      </c>
      <c r="D199" s="4">
        <v>2639</v>
      </c>
      <c r="E199" s="5">
        <v>204</v>
      </c>
      <c r="F199" s="41">
        <f>VLOOKUP(Data[[#This Row],[Product]],products[],2,0)</f>
        <v>6.47</v>
      </c>
      <c r="G199" s="42">
        <f>Data[[#This Row],[Units]]*Data[[#This Row],[Cost per Unit ]]</f>
        <v>1319.8799999999999</v>
      </c>
      <c r="H199" s="46">
        <f>Data[[#This Row],[Amount]]-Data[[#This Row],[Total Cost ]]</f>
        <v>1319.1200000000001</v>
      </c>
    </row>
    <row r="200" spans="1:8" x14ac:dyDescent="0.2">
      <c r="A200" s="7" t="s">
        <v>12</v>
      </c>
      <c r="B200" s="7" t="s">
        <v>8</v>
      </c>
      <c r="C200" s="7" t="s">
        <v>36</v>
      </c>
      <c r="D200" s="8">
        <v>1890</v>
      </c>
      <c r="E200" s="9">
        <v>195</v>
      </c>
      <c r="F200" s="41">
        <f>VLOOKUP(Data[[#This Row],[Product]],products[],2,0)</f>
        <v>9.77</v>
      </c>
      <c r="G200" s="42">
        <f>Data[[#This Row],[Units]]*Data[[#This Row],[Cost per Unit ]]</f>
        <v>1905.1499999999999</v>
      </c>
      <c r="H200" s="46">
        <f>Data[[#This Row],[Amount]]-Data[[#This Row],[Total Cost ]]</f>
        <v>-15.149999999999864</v>
      </c>
    </row>
    <row r="201" spans="1:8" x14ac:dyDescent="0.2">
      <c r="A201" s="3" t="s">
        <v>39</v>
      </c>
      <c r="B201" s="3" t="s">
        <v>49</v>
      </c>
      <c r="C201" s="3" t="s">
        <v>16</v>
      </c>
      <c r="D201" s="4">
        <v>1932</v>
      </c>
      <c r="E201" s="5">
        <v>369</v>
      </c>
      <c r="F201" s="41">
        <f>VLOOKUP(Data[[#This Row],[Product]],products[],2,0)</f>
        <v>11.7</v>
      </c>
      <c r="G201" s="42">
        <f>Data[[#This Row],[Units]]*Data[[#This Row],[Cost per Unit ]]</f>
        <v>4317.3</v>
      </c>
      <c r="H201" s="46">
        <f>Data[[#This Row],[Amount]]-Data[[#This Row],[Total Cost ]]</f>
        <v>-2385.3000000000002</v>
      </c>
    </row>
    <row r="202" spans="1:8" x14ac:dyDescent="0.2">
      <c r="A202" s="7" t="s">
        <v>46</v>
      </c>
      <c r="B202" s="7" t="s">
        <v>49</v>
      </c>
      <c r="C202" s="7" t="s">
        <v>27</v>
      </c>
      <c r="D202" s="8">
        <v>6300</v>
      </c>
      <c r="E202" s="9">
        <v>42</v>
      </c>
      <c r="F202" s="41">
        <f>VLOOKUP(Data[[#This Row],[Product]],products[],2,0)</f>
        <v>13.15</v>
      </c>
      <c r="G202" s="42">
        <f>Data[[#This Row],[Units]]*Data[[#This Row],[Cost per Unit ]]</f>
        <v>552.30000000000007</v>
      </c>
      <c r="H202" s="46">
        <f>Data[[#This Row],[Amount]]-Data[[#This Row],[Total Cost ]]</f>
        <v>5747.7</v>
      </c>
    </row>
    <row r="203" spans="1:8" x14ac:dyDescent="0.2">
      <c r="A203" s="3" t="s">
        <v>25</v>
      </c>
      <c r="B203" s="3" t="s">
        <v>8</v>
      </c>
      <c r="C203" s="3" t="s">
        <v>9</v>
      </c>
      <c r="D203" s="4">
        <v>560</v>
      </c>
      <c r="E203" s="5">
        <v>81</v>
      </c>
      <c r="F203" s="41">
        <f>VLOOKUP(Data[[#This Row],[Product]],products[],2,0)</f>
        <v>14.49</v>
      </c>
      <c r="G203" s="42">
        <f>Data[[#This Row],[Units]]*Data[[#This Row],[Cost per Unit ]]</f>
        <v>1173.69</v>
      </c>
      <c r="H203" s="46">
        <f>Data[[#This Row],[Amount]]-Data[[#This Row],[Total Cost ]]</f>
        <v>-613.69000000000005</v>
      </c>
    </row>
    <row r="204" spans="1:8" x14ac:dyDescent="0.2">
      <c r="A204" s="7" t="s">
        <v>17</v>
      </c>
      <c r="B204" s="7" t="s">
        <v>8</v>
      </c>
      <c r="C204" s="7" t="s">
        <v>50</v>
      </c>
      <c r="D204" s="8">
        <v>2856</v>
      </c>
      <c r="E204" s="9">
        <v>246</v>
      </c>
      <c r="F204" s="41">
        <f>VLOOKUP(Data[[#This Row],[Product]],products[],2,0)</f>
        <v>5.6</v>
      </c>
      <c r="G204" s="42">
        <f>Data[[#This Row],[Units]]*Data[[#This Row],[Cost per Unit ]]</f>
        <v>1377.6</v>
      </c>
      <c r="H204" s="46">
        <f>Data[[#This Row],[Amount]]-Data[[#This Row],[Total Cost ]]</f>
        <v>1478.4</v>
      </c>
    </row>
    <row r="205" spans="1:8" x14ac:dyDescent="0.2">
      <c r="A205" s="3" t="s">
        <v>17</v>
      </c>
      <c r="B205" s="3" t="s">
        <v>49</v>
      </c>
      <c r="C205" s="3" t="s">
        <v>32</v>
      </c>
      <c r="D205" s="4">
        <v>707</v>
      </c>
      <c r="E205" s="5">
        <v>174</v>
      </c>
      <c r="F205" s="41">
        <f>VLOOKUP(Data[[#This Row],[Product]],products[],2,0)</f>
        <v>3.11</v>
      </c>
      <c r="G205" s="42">
        <f>Data[[#This Row],[Units]]*Data[[#This Row],[Cost per Unit ]]</f>
        <v>541.14</v>
      </c>
      <c r="H205" s="46">
        <f>Data[[#This Row],[Amount]]-Data[[#This Row],[Total Cost ]]</f>
        <v>165.86</v>
      </c>
    </row>
    <row r="206" spans="1:8" x14ac:dyDescent="0.2">
      <c r="A206" s="7" t="s">
        <v>12</v>
      </c>
      <c r="B206" s="7" t="s">
        <v>13</v>
      </c>
      <c r="C206" s="7" t="s">
        <v>9</v>
      </c>
      <c r="D206" s="8">
        <v>3598</v>
      </c>
      <c r="E206" s="9">
        <v>81</v>
      </c>
      <c r="F206" s="41">
        <f>VLOOKUP(Data[[#This Row],[Product]],products[],2,0)</f>
        <v>14.49</v>
      </c>
      <c r="G206" s="42">
        <f>Data[[#This Row],[Units]]*Data[[#This Row],[Cost per Unit ]]</f>
        <v>1173.69</v>
      </c>
      <c r="H206" s="46">
        <f>Data[[#This Row],[Amount]]-Data[[#This Row],[Total Cost ]]</f>
        <v>2424.31</v>
      </c>
    </row>
    <row r="207" spans="1:8" x14ac:dyDescent="0.2">
      <c r="A207" s="3" t="s">
        <v>7</v>
      </c>
      <c r="B207" s="3" t="s">
        <v>13</v>
      </c>
      <c r="C207" s="3" t="s">
        <v>36</v>
      </c>
      <c r="D207" s="4">
        <v>6853</v>
      </c>
      <c r="E207" s="5">
        <v>372</v>
      </c>
      <c r="F207" s="41">
        <f>VLOOKUP(Data[[#This Row],[Product]],products[],2,0)</f>
        <v>9.77</v>
      </c>
      <c r="G207" s="42">
        <f>Data[[#This Row],[Units]]*Data[[#This Row],[Cost per Unit ]]</f>
        <v>3634.44</v>
      </c>
      <c r="H207" s="46">
        <f>Data[[#This Row],[Amount]]-Data[[#This Row],[Total Cost ]]</f>
        <v>3218.56</v>
      </c>
    </row>
    <row r="208" spans="1:8" x14ac:dyDescent="0.2">
      <c r="A208" s="7" t="s">
        <v>7</v>
      </c>
      <c r="B208" s="7" t="s">
        <v>13</v>
      </c>
      <c r="C208" s="7" t="s">
        <v>29</v>
      </c>
      <c r="D208" s="8">
        <v>4725</v>
      </c>
      <c r="E208" s="9">
        <v>174</v>
      </c>
      <c r="F208" s="41">
        <f>VLOOKUP(Data[[#This Row],[Product]],products[],2,0)</f>
        <v>8.7899999999999991</v>
      </c>
      <c r="G208" s="42">
        <f>Data[[#This Row],[Units]]*Data[[#This Row],[Cost per Unit ]]</f>
        <v>1529.4599999999998</v>
      </c>
      <c r="H208" s="46">
        <f>Data[[#This Row],[Amount]]-Data[[#This Row],[Total Cost ]]</f>
        <v>3195.54</v>
      </c>
    </row>
    <row r="209" spans="1:8" x14ac:dyDescent="0.2">
      <c r="A209" s="3" t="s">
        <v>20</v>
      </c>
      <c r="B209" s="3" t="s">
        <v>21</v>
      </c>
      <c r="C209" s="3" t="s">
        <v>14</v>
      </c>
      <c r="D209" s="4">
        <v>10304</v>
      </c>
      <c r="E209" s="5">
        <v>84</v>
      </c>
      <c r="F209" s="41">
        <f>VLOOKUP(Data[[#This Row],[Product]],products[],2,0)</f>
        <v>8.65</v>
      </c>
      <c r="G209" s="42">
        <f>Data[[#This Row],[Units]]*Data[[#This Row],[Cost per Unit ]]</f>
        <v>726.6</v>
      </c>
      <c r="H209" s="46">
        <f>Data[[#This Row],[Amount]]-Data[[#This Row],[Total Cost ]]</f>
        <v>9577.4</v>
      </c>
    </row>
    <row r="210" spans="1:8" x14ac:dyDescent="0.2">
      <c r="A210" s="7" t="s">
        <v>20</v>
      </c>
      <c r="B210" s="7" t="s">
        <v>49</v>
      </c>
      <c r="C210" s="7" t="s">
        <v>29</v>
      </c>
      <c r="D210" s="8">
        <v>1274</v>
      </c>
      <c r="E210" s="9">
        <v>225</v>
      </c>
      <c r="F210" s="41">
        <f>VLOOKUP(Data[[#This Row],[Product]],products[],2,0)</f>
        <v>8.7899999999999991</v>
      </c>
      <c r="G210" s="42">
        <f>Data[[#This Row],[Units]]*Data[[#This Row],[Cost per Unit ]]</f>
        <v>1977.7499999999998</v>
      </c>
      <c r="H210" s="46">
        <f>Data[[#This Row],[Amount]]-Data[[#This Row],[Total Cost ]]</f>
        <v>-703.74999999999977</v>
      </c>
    </row>
    <row r="211" spans="1:8" x14ac:dyDescent="0.2">
      <c r="A211" s="3" t="s">
        <v>42</v>
      </c>
      <c r="B211" s="3" t="s">
        <v>21</v>
      </c>
      <c r="C211" s="3" t="s">
        <v>9</v>
      </c>
      <c r="D211" s="4">
        <v>1526</v>
      </c>
      <c r="E211" s="5">
        <v>105</v>
      </c>
      <c r="F211" s="41">
        <f>VLOOKUP(Data[[#This Row],[Product]],products[],2,0)</f>
        <v>14.49</v>
      </c>
      <c r="G211" s="42">
        <f>Data[[#This Row],[Units]]*Data[[#This Row],[Cost per Unit ]]</f>
        <v>1521.45</v>
      </c>
      <c r="H211" s="46">
        <f>Data[[#This Row],[Amount]]-Data[[#This Row],[Total Cost ]]</f>
        <v>4.5499999999999545</v>
      </c>
    </row>
    <row r="212" spans="1:8" x14ac:dyDescent="0.2">
      <c r="A212" s="7" t="s">
        <v>7</v>
      </c>
      <c r="B212" s="7" t="s">
        <v>26</v>
      </c>
      <c r="C212" s="7" t="s">
        <v>53</v>
      </c>
      <c r="D212" s="8">
        <v>3101</v>
      </c>
      <c r="E212" s="9">
        <v>225</v>
      </c>
      <c r="F212" s="41">
        <f>VLOOKUP(Data[[#This Row],[Product]],products[],2,0)</f>
        <v>10.38</v>
      </c>
      <c r="G212" s="42">
        <f>Data[[#This Row],[Units]]*Data[[#This Row],[Cost per Unit ]]</f>
        <v>2335.5</v>
      </c>
      <c r="H212" s="46">
        <f>Data[[#This Row],[Amount]]-Data[[#This Row],[Total Cost ]]</f>
        <v>765.5</v>
      </c>
    </row>
    <row r="213" spans="1:8" x14ac:dyDescent="0.2">
      <c r="A213" s="3" t="s">
        <v>45</v>
      </c>
      <c r="B213" s="3" t="s">
        <v>8</v>
      </c>
      <c r="C213" s="3" t="s">
        <v>16</v>
      </c>
      <c r="D213" s="4">
        <v>1057</v>
      </c>
      <c r="E213" s="5">
        <v>54</v>
      </c>
      <c r="F213" s="41">
        <f>VLOOKUP(Data[[#This Row],[Product]],products[],2,0)</f>
        <v>11.7</v>
      </c>
      <c r="G213" s="42">
        <f>Data[[#This Row],[Units]]*Data[[#This Row],[Cost per Unit ]]</f>
        <v>631.79999999999995</v>
      </c>
      <c r="H213" s="46">
        <f>Data[[#This Row],[Amount]]-Data[[#This Row],[Total Cost ]]</f>
        <v>425.20000000000005</v>
      </c>
    </row>
    <row r="214" spans="1:8" x14ac:dyDescent="0.2">
      <c r="A214" s="7" t="s">
        <v>39</v>
      </c>
      <c r="B214" s="7" t="s">
        <v>8</v>
      </c>
      <c r="C214" s="7" t="s">
        <v>50</v>
      </c>
      <c r="D214" s="8">
        <v>5306</v>
      </c>
      <c r="E214" s="9">
        <v>0</v>
      </c>
      <c r="F214" s="41">
        <f>VLOOKUP(Data[[#This Row],[Product]],products[],2,0)</f>
        <v>5.6</v>
      </c>
      <c r="G214" s="42">
        <f>Data[[#This Row],[Units]]*Data[[#This Row],[Cost per Unit ]]</f>
        <v>0</v>
      </c>
      <c r="H214" s="46">
        <f>Data[[#This Row],[Amount]]-Data[[#This Row],[Total Cost ]]</f>
        <v>5306</v>
      </c>
    </row>
    <row r="215" spans="1:8" x14ac:dyDescent="0.2">
      <c r="A215" s="3" t="s">
        <v>42</v>
      </c>
      <c r="B215" s="3" t="s">
        <v>26</v>
      </c>
      <c r="C215" s="3" t="s">
        <v>48</v>
      </c>
      <c r="D215" s="4">
        <v>4018</v>
      </c>
      <c r="E215" s="5">
        <v>171</v>
      </c>
      <c r="F215" s="41">
        <f>VLOOKUP(Data[[#This Row],[Product]],products[],2,0)</f>
        <v>4.97</v>
      </c>
      <c r="G215" s="42">
        <f>Data[[#This Row],[Units]]*Data[[#This Row],[Cost per Unit ]]</f>
        <v>849.87</v>
      </c>
      <c r="H215" s="46">
        <f>Data[[#This Row],[Amount]]-Data[[#This Row],[Total Cost ]]</f>
        <v>3168.13</v>
      </c>
    </row>
    <row r="216" spans="1:8" x14ac:dyDescent="0.2">
      <c r="A216" s="7" t="s">
        <v>17</v>
      </c>
      <c r="B216" s="7" t="s">
        <v>49</v>
      </c>
      <c r="C216" s="7" t="s">
        <v>29</v>
      </c>
      <c r="D216" s="8">
        <v>938</v>
      </c>
      <c r="E216" s="9">
        <v>189</v>
      </c>
      <c r="F216" s="41">
        <f>VLOOKUP(Data[[#This Row],[Product]],products[],2,0)</f>
        <v>8.7899999999999991</v>
      </c>
      <c r="G216" s="42">
        <f>Data[[#This Row],[Units]]*Data[[#This Row],[Cost per Unit ]]</f>
        <v>1661.31</v>
      </c>
      <c r="H216" s="46">
        <f>Data[[#This Row],[Amount]]-Data[[#This Row],[Total Cost ]]</f>
        <v>-723.31</v>
      </c>
    </row>
    <row r="217" spans="1:8" x14ac:dyDescent="0.2">
      <c r="A217" s="3" t="s">
        <v>39</v>
      </c>
      <c r="B217" s="3" t="s">
        <v>33</v>
      </c>
      <c r="C217" s="3" t="s">
        <v>22</v>
      </c>
      <c r="D217" s="4">
        <v>1778</v>
      </c>
      <c r="E217" s="5">
        <v>270</v>
      </c>
      <c r="F217" s="41">
        <f>VLOOKUP(Data[[#This Row],[Product]],products[],2,0)</f>
        <v>6.47</v>
      </c>
      <c r="G217" s="42">
        <f>Data[[#This Row],[Units]]*Data[[#This Row],[Cost per Unit ]]</f>
        <v>1746.8999999999999</v>
      </c>
      <c r="H217" s="46">
        <f>Data[[#This Row],[Amount]]-Data[[#This Row],[Total Cost ]]</f>
        <v>31.100000000000136</v>
      </c>
    </row>
    <row r="218" spans="1:8" x14ac:dyDescent="0.2">
      <c r="A218" s="7" t="s">
        <v>25</v>
      </c>
      <c r="B218" s="7" t="s">
        <v>26</v>
      </c>
      <c r="C218" s="7" t="s">
        <v>9</v>
      </c>
      <c r="D218" s="8">
        <v>1638</v>
      </c>
      <c r="E218" s="9">
        <v>63</v>
      </c>
      <c r="F218" s="41">
        <f>VLOOKUP(Data[[#This Row],[Product]],products[],2,0)</f>
        <v>14.49</v>
      </c>
      <c r="G218" s="42">
        <f>Data[[#This Row],[Units]]*Data[[#This Row],[Cost per Unit ]]</f>
        <v>912.87</v>
      </c>
      <c r="H218" s="46">
        <f>Data[[#This Row],[Amount]]-Data[[#This Row],[Total Cost ]]</f>
        <v>725.13</v>
      </c>
    </row>
    <row r="219" spans="1:8" x14ac:dyDescent="0.2">
      <c r="A219" s="3" t="s">
        <v>20</v>
      </c>
      <c r="B219" s="3" t="s">
        <v>33</v>
      </c>
      <c r="C219" s="3" t="s">
        <v>27</v>
      </c>
      <c r="D219" s="4">
        <v>154</v>
      </c>
      <c r="E219" s="5">
        <v>21</v>
      </c>
      <c r="F219" s="41">
        <f>VLOOKUP(Data[[#This Row],[Product]],products[],2,0)</f>
        <v>13.15</v>
      </c>
      <c r="G219" s="42">
        <f>Data[[#This Row],[Units]]*Data[[#This Row],[Cost per Unit ]]</f>
        <v>276.15000000000003</v>
      </c>
      <c r="H219" s="46">
        <f>Data[[#This Row],[Amount]]-Data[[#This Row],[Total Cost ]]</f>
        <v>-122.15000000000003</v>
      </c>
    </row>
    <row r="220" spans="1:8" x14ac:dyDescent="0.2">
      <c r="A220" s="7" t="s">
        <v>39</v>
      </c>
      <c r="B220" s="7" t="s">
        <v>8</v>
      </c>
      <c r="C220" s="7" t="s">
        <v>36</v>
      </c>
      <c r="D220" s="8">
        <v>9835</v>
      </c>
      <c r="E220" s="9">
        <v>207</v>
      </c>
      <c r="F220" s="41">
        <f>VLOOKUP(Data[[#This Row],[Product]],products[],2,0)</f>
        <v>9.77</v>
      </c>
      <c r="G220" s="42">
        <f>Data[[#This Row],[Units]]*Data[[#This Row],[Cost per Unit ]]</f>
        <v>2022.3899999999999</v>
      </c>
      <c r="H220" s="46">
        <f>Data[[#This Row],[Amount]]-Data[[#This Row],[Total Cost ]]</f>
        <v>7812.6100000000006</v>
      </c>
    </row>
    <row r="221" spans="1:8" x14ac:dyDescent="0.2">
      <c r="A221" s="3" t="s">
        <v>17</v>
      </c>
      <c r="B221" s="3" t="s">
        <v>8</v>
      </c>
      <c r="C221" s="3" t="s">
        <v>41</v>
      </c>
      <c r="D221" s="4">
        <v>7273</v>
      </c>
      <c r="E221" s="5">
        <v>96</v>
      </c>
      <c r="F221" s="41">
        <f>VLOOKUP(Data[[#This Row],[Product]],products[],2,0)</f>
        <v>10.62</v>
      </c>
      <c r="G221" s="42">
        <f>Data[[#This Row],[Units]]*Data[[#This Row],[Cost per Unit ]]</f>
        <v>1019.52</v>
      </c>
      <c r="H221" s="46">
        <f>Data[[#This Row],[Amount]]-Data[[#This Row],[Total Cost ]]</f>
        <v>6253.48</v>
      </c>
    </row>
    <row r="222" spans="1:8" x14ac:dyDescent="0.2">
      <c r="A222" s="7" t="s">
        <v>42</v>
      </c>
      <c r="B222" s="7" t="s">
        <v>26</v>
      </c>
      <c r="C222" s="7" t="s">
        <v>36</v>
      </c>
      <c r="D222" s="8">
        <v>6909</v>
      </c>
      <c r="E222" s="9">
        <v>81</v>
      </c>
      <c r="F222" s="41">
        <f>VLOOKUP(Data[[#This Row],[Product]],products[],2,0)</f>
        <v>9.77</v>
      </c>
      <c r="G222" s="42">
        <f>Data[[#This Row],[Units]]*Data[[#This Row],[Cost per Unit ]]</f>
        <v>791.37</v>
      </c>
      <c r="H222" s="46">
        <f>Data[[#This Row],[Amount]]-Data[[#This Row],[Total Cost ]]</f>
        <v>6117.63</v>
      </c>
    </row>
    <row r="223" spans="1:8" x14ac:dyDescent="0.2">
      <c r="A223" s="3" t="s">
        <v>17</v>
      </c>
      <c r="B223" s="3" t="s">
        <v>26</v>
      </c>
      <c r="C223" s="3" t="s">
        <v>48</v>
      </c>
      <c r="D223" s="4">
        <v>3920</v>
      </c>
      <c r="E223" s="5">
        <v>306</v>
      </c>
      <c r="F223" s="41">
        <f>VLOOKUP(Data[[#This Row],[Product]],products[],2,0)</f>
        <v>4.97</v>
      </c>
      <c r="G223" s="42">
        <f>Data[[#This Row],[Units]]*Data[[#This Row],[Cost per Unit ]]</f>
        <v>1520.82</v>
      </c>
      <c r="H223" s="46">
        <f>Data[[#This Row],[Amount]]-Data[[#This Row],[Total Cost ]]</f>
        <v>2399.1800000000003</v>
      </c>
    </row>
    <row r="224" spans="1:8" x14ac:dyDescent="0.2">
      <c r="A224" s="7" t="s">
        <v>54</v>
      </c>
      <c r="B224" s="7" t="s">
        <v>26</v>
      </c>
      <c r="C224" s="7" t="s">
        <v>44</v>
      </c>
      <c r="D224" s="8">
        <v>4858</v>
      </c>
      <c r="E224" s="9">
        <v>279</v>
      </c>
      <c r="F224" s="41">
        <f>VLOOKUP(Data[[#This Row],[Product]],products[],2,0)</f>
        <v>9</v>
      </c>
      <c r="G224" s="42">
        <f>Data[[#This Row],[Units]]*Data[[#This Row],[Cost per Unit ]]</f>
        <v>2511</v>
      </c>
      <c r="H224" s="46">
        <f>Data[[#This Row],[Amount]]-Data[[#This Row],[Total Cost ]]</f>
        <v>2347</v>
      </c>
    </row>
    <row r="225" spans="1:8" x14ac:dyDescent="0.2">
      <c r="A225" s="3" t="s">
        <v>45</v>
      </c>
      <c r="B225" s="3" t="s">
        <v>33</v>
      </c>
      <c r="C225" s="3" t="s">
        <v>18</v>
      </c>
      <c r="D225" s="4">
        <v>3549</v>
      </c>
      <c r="E225" s="5">
        <v>3</v>
      </c>
      <c r="F225" s="41">
        <f>VLOOKUP(Data[[#This Row],[Product]],products[],2,0)</f>
        <v>11.88</v>
      </c>
      <c r="G225" s="42">
        <f>Data[[#This Row],[Units]]*Data[[#This Row],[Cost per Unit ]]</f>
        <v>35.64</v>
      </c>
      <c r="H225" s="46">
        <f>Data[[#This Row],[Amount]]-Data[[#This Row],[Total Cost ]]</f>
        <v>3513.36</v>
      </c>
    </row>
    <row r="226" spans="1:8" x14ac:dyDescent="0.2">
      <c r="A226" s="7" t="s">
        <v>39</v>
      </c>
      <c r="B226" s="7" t="s">
        <v>26</v>
      </c>
      <c r="C226" s="7" t="s">
        <v>52</v>
      </c>
      <c r="D226" s="8">
        <v>966</v>
      </c>
      <c r="E226" s="9">
        <v>198</v>
      </c>
      <c r="F226" s="41">
        <f>VLOOKUP(Data[[#This Row],[Product]],products[],2,0)</f>
        <v>16.73</v>
      </c>
      <c r="G226" s="42">
        <f>Data[[#This Row],[Units]]*Data[[#This Row],[Cost per Unit ]]</f>
        <v>3312.54</v>
      </c>
      <c r="H226" s="46">
        <f>Data[[#This Row],[Amount]]-Data[[#This Row],[Total Cost ]]</f>
        <v>-2346.54</v>
      </c>
    </row>
    <row r="227" spans="1:8" x14ac:dyDescent="0.2">
      <c r="A227" s="3" t="s">
        <v>42</v>
      </c>
      <c r="B227" s="3" t="s">
        <v>26</v>
      </c>
      <c r="C227" s="3" t="s">
        <v>22</v>
      </c>
      <c r="D227" s="4">
        <v>385</v>
      </c>
      <c r="E227" s="5">
        <v>249</v>
      </c>
      <c r="F227" s="41">
        <f>VLOOKUP(Data[[#This Row],[Product]],products[],2,0)</f>
        <v>6.47</v>
      </c>
      <c r="G227" s="42">
        <f>Data[[#This Row],[Units]]*Data[[#This Row],[Cost per Unit ]]</f>
        <v>1611.03</v>
      </c>
      <c r="H227" s="46">
        <f>Data[[#This Row],[Amount]]-Data[[#This Row],[Total Cost ]]</f>
        <v>-1226.03</v>
      </c>
    </row>
    <row r="228" spans="1:8" x14ac:dyDescent="0.2">
      <c r="A228" s="7" t="s">
        <v>25</v>
      </c>
      <c r="B228" s="7" t="s">
        <v>49</v>
      </c>
      <c r="C228" s="7" t="s">
        <v>29</v>
      </c>
      <c r="D228" s="8">
        <v>2219</v>
      </c>
      <c r="E228" s="9">
        <v>75</v>
      </c>
      <c r="F228" s="41">
        <f>VLOOKUP(Data[[#This Row],[Product]],products[],2,0)</f>
        <v>8.7899999999999991</v>
      </c>
      <c r="G228" s="42">
        <f>Data[[#This Row],[Units]]*Data[[#This Row],[Cost per Unit ]]</f>
        <v>659.24999999999989</v>
      </c>
      <c r="H228" s="46">
        <f>Data[[#This Row],[Amount]]-Data[[#This Row],[Total Cost ]]</f>
        <v>1559.75</v>
      </c>
    </row>
    <row r="229" spans="1:8" x14ac:dyDescent="0.2">
      <c r="A229" s="3" t="s">
        <v>17</v>
      </c>
      <c r="B229" s="3" t="s">
        <v>21</v>
      </c>
      <c r="C229" s="3" t="s">
        <v>14</v>
      </c>
      <c r="D229" s="4">
        <v>2954</v>
      </c>
      <c r="E229" s="5">
        <v>189</v>
      </c>
      <c r="F229" s="41">
        <f>VLOOKUP(Data[[#This Row],[Product]],products[],2,0)</f>
        <v>8.65</v>
      </c>
      <c r="G229" s="42">
        <f>Data[[#This Row],[Units]]*Data[[#This Row],[Cost per Unit ]]</f>
        <v>1634.8500000000001</v>
      </c>
      <c r="H229" s="46">
        <f>Data[[#This Row],[Amount]]-Data[[#This Row],[Total Cost ]]</f>
        <v>1319.1499999999999</v>
      </c>
    </row>
    <row r="230" spans="1:8" x14ac:dyDescent="0.2">
      <c r="A230" s="7" t="s">
        <v>39</v>
      </c>
      <c r="B230" s="7" t="s">
        <v>21</v>
      </c>
      <c r="C230" s="7" t="s">
        <v>14</v>
      </c>
      <c r="D230" s="8">
        <v>280</v>
      </c>
      <c r="E230" s="9">
        <v>87</v>
      </c>
      <c r="F230" s="41">
        <f>VLOOKUP(Data[[#This Row],[Product]],products[],2,0)</f>
        <v>8.65</v>
      </c>
      <c r="G230" s="42">
        <f>Data[[#This Row],[Units]]*Data[[#This Row],[Cost per Unit ]]</f>
        <v>752.55000000000007</v>
      </c>
      <c r="H230" s="46">
        <f>Data[[#This Row],[Amount]]-Data[[#This Row],[Total Cost ]]</f>
        <v>-472.55000000000007</v>
      </c>
    </row>
    <row r="231" spans="1:8" x14ac:dyDescent="0.2">
      <c r="A231" s="3" t="s">
        <v>20</v>
      </c>
      <c r="B231" s="3" t="s">
        <v>21</v>
      </c>
      <c r="C231" s="3" t="s">
        <v>9</v>
      </c>
      <c r="D231" s="4">
        <v>6118</v>
      </c>
      <c r="E231" s="5">
        <v>174</v>
      </c>
      <c r="F231" s="41">
        <f>VLOOKUP(Data[[#This Row],[Product]],products[],2,0)</f>
        <v>14.49</v>
      </c>
      <c r="G231" s="42">
        <f>Data[[#This Row],[Units]]*Data[[#This Row],[Cost per Unit ]]</f>
        <v>2521.2600000000002</v>
      </c>
      <c r="H231" s="46">
        <f>Data[[#This Row],[Amount]]-Data[[#This Row],[Total Cost ]]</f>
        <v>3596.74</v>
      </c>
    </row>
    <row r="232" spans="1:8" x14ac:dyDescent="0.2">
      <c r="A232" s="7" t="s">
        <v>45</v>
      </c>
      <c r="B232" s="7" t="s">
        <v>26</v>
      </c>
      <c r="C232" s="7" t="s">
        <v>24</v>
      </c>
      <c r="D232" s="8">
        <v>4802</v>
      </c>
      <c r="E232" s="9">
        <v>36</v>
      </c>
      <c r="F232" s="41">
        <f>VLOOKUP(Data[[#This Row],[Product]],products[],2,0)</f>
        <v>11.73</v>
      </c>
      <c r="G232" s="42">
        <f>Data[[#This Row],[Units]]*Data[[#This Row],[Cost per Unit ]]</f>
        <v>422.28000000000003</v>
      </c>
      <c r="H232" s="46">
        <f>Data[[#This Row],[Amount]]-Data[[#This Row],[Total Cost ]]</f>
        <v>4379.72</v>
      </c>
    </row>
    <row r="233" spans="1:8" x14ac:dyDescent="0.2">
      <c r="A233" s="3" t="s">
        <v>17</v>
      </c>
      <c r="B233" s="3" t="s">
        <v>33</v>
      </c>
      <c r="C233" s="3" t="s">
        <v>48</v>
      </c>
      <c r="D233" s="4">
        <v>4137</v>
      </c>
      <c r="E233" s="5">
        <v>60</v>
      </c>
      <c r="F233" s="41">
        <f>VLOOKUP(Data[[#This Row],[Product]],products[],2,0)</f>
        <v>4.97</v>
      </c>
      <c r="G233" s="42">
        <f>Data[[#This Row],[Units]]*Data[[#This Row],[Cost per Unit ]]</f>
        <v>298.2</v>
      </c>
      <c r="H233" s="46">
        <f>Data[[#This Row],[Amount]]-Data[[#This Row],[Total Cost ]]</f>
        <v>3838.8</v>
      </c>
    </row>
    <row r="234" spans="1:8" x14ac:dyDescent="0.2">
      <c r="A234" s="7" t="s">
        <v>46</v>
      </c>
      <c r="B234" s="7" t="s">
        <v>13</v>
      </c>
      <c r="C234" s="7" t="s">
        <v>47</v>
      </c>
      <c r="D234" s="8">
        <v>2023</v>
      </c>
      <c r="E234" s="9">
        <v>78</v>
      </c>
      <c r="F234" s="41">
        <f>VLOOKUP(Data[[#This Row],[Product]],products[],2,0)</f>
        <v>6.49</v>
      </c>
      <c r="G234" s="42">
        <f>Data[[#This Row],[Units]]*Data[[#This Row],[Cost per Unit ]]</f>
        <v>506.22</v>
      </c>
      <c r="H234" s="46">
        <f>Data[[#This Row],[Amount]]-Data[[#This Row],[Total Cost ]]</f>
        <v>1516.78</v>
      </c>
    </row>
    <row r="235" spans="1:8" x14ac:dyDescent="0.2">
      <c r="A235" s="3" t="s">
        <v>17</v>
      </c>
      <c r="B235" s="3" t="s">
        <v>21</v>
      </c>
      <c r="C235" s="3" t="s">
        <v>9</v>
      </c>
      <c r="D235" s="4">
        <v>9051</v>
      </c>
      <c r="E235" s="5">
        <v>57</v>
      </c>
      <c r="F235" s="41">
        <f>VLOOKUP(Data[[#This Row],[Product]],products[],2,0)</f>
        <v>14.49</v>
      </c>
      <c r="G235" s="42">
        <f>Data[[#This Row],[Units]]*Data[[#This Row],[Cost per Unit ]]</f>
        <v>825.93000000000006</v>
      </c>
      <c r="H235" s="46">
        <f>Data[[#This Row],[Amount]]-Data[[#This Row],[Total Cost ]]</f>
        <v>8225.07</v>
      </c>
    </row>
    <row r="236" spans="1:8" x14ac:dyDescent="0.2">
      <c r="A236" s="7" t="s">
        <v>17</v>
      </c>
      <c r="B236" s="7" t="s">
        <v>8</v>
      </c>
      <c r="C236" s="7" t="s">
        <v>53</v>
      </c>
      <c r="D236" s="8">
        <v>2919</v>
      </c>
      <c r="E236" s="9">
        <v>45</v>
      </c>
      <c r="F236" s="41">
        <f>VLOOKUP(Data[[#This Row],[Product]],products[],2,0)</f>
        <v>10.38</v>
      </c>
      <c r="G236" s="42">
        <f>Data[[#This Row],[Units]]*Data[[#This Row],[Cost per Unit ]]</f>
        <v>467.1</v>
      </c>
      <c r="H236" s="46">
        <f>Data[[#This Row],[Amount]]-Data[[#This Row],[Total Cost ]]</f>
        <v>2451.9</v>
      </c>
    </row>
    <row r="237" spans="1:8" x14ac:dyDescent="0.2">
      <c r="A237" s="3" t="s">
        <v>20</v>
      </c>
      <c r="B237" s="3" t="s">
        <v>33</v>
      </c>
      <c r="C237" s="3" t="s">
        <v>36</v>
      </c>
      <c r="D237" s="4">
        <v>5915</v>
      </c>
      <c r="E237" s="5">
        <v>3</v>
      </c>
      <c r="F237" s="41">
        <f>VLOOKUP(Data[[#This Row],[Product]],products[],2,0)</f>
        <v>9.77</v>
      </c>
      <c r="G237" s="42">
        <f>Data[[#This Row],[Units]]*Data[[#This Row],[Cost per Unit ]]</f>
        <v>29.31</v>
      </c>
      <c r="H237" s="46">
        <f>Data[[#This Row],[Amount]]-Data[[#This Row],[Total Cost ]]</f>
        <v>5885.69</v>
      </c>
    </row>
    <row r="238" spans="1:8" x14ac:dyDescent="0.2">
      <c r="A238" s="7" t="s">
        <v>54</v>
      </c>
      <c r="B238" s="7" t="s">
        <v>13</v>
      </c>
      <c r="C238" s="7" t="s">
        <v>24</v>
      </c>
      <c r="D238" s="8">
        <v>2562</v>
      </c>
      <c r="E238" s="9">
        <v>6</v>
      </c>
      <c r="F238" s="41">
        <f>VLOOKUP(Data[[#This Row],[Product]],products[],2,0)</f>
        <v>11.73</v>
      </c>
      <c r="G238" s="42">
        <f>Data[[#This Row],[Units]]*Data[[#This Row],[Cost per Unit ]]</f>
        <v>70.38</v>
      </c>
      <c r="H238" s="46">
        <f>Data[[#This Row],[Amount]]-Data[[#This Row],[Total Cost ]]</f>
        <v>2491.62</v>
      </c>
    </row>
    <row r="239" spans="1:8" x14ac:dyDescent="0.2">
      <c r="A239" s="3" t="s">
        <v>42</v>
      </c>
      <c r="B239" s="3" t="s">
        <v>8</v>
      </c>
      <c r="C239" s="3" t="s">
        <v>27</v>
      </c>
      <c r="D239" s="4">
        <v>8813</v>
      </c>
      <c r="E239" s="5">
        <v>21</v>
      </c>
      <c r="F239" s="41">
        <f>VLOOKUP(Data[[#This Row],[Product]],products[],2,0)</f>
        <v>13.15</v>
      </c>
      <c r="G239" s="42">
        <f>Data[[#This Row],[Units]]*Data[[#This Row],[Cost per Unit ]]</f>
        <v>276.15000000000003</v>
      </c>
      <c r="H239" s="46">
        <f>Data[[#This Row],[Amount]]-Data[[#This Row],[Total Cost ]]</f>
        <v>8536.85</v>
      </c>
    </row>
    <row r="240" spans="1:8" x14ac:dyDescent="0.2">
      <c r="A240" s="7" t="s">
        <v>42</v>
      </c>
      <c r="B240" s="7" t="s">
        <v>21</v>
      </c>
      <c r="C240" s="7" t="s">
        <v>22</v>
      </c>
      <c r="D240" s="8">
        <v>6111</v>
      </c>
      <c r="E240" s="9">
        <v>3</v>
      </c>
      <c r="F240" s="41">
        <f>VLOOKUP(Data[[#This Row],[Product]],products[],2,0)</f>
        <v>6.47</v>
      </c>
      <c r="G240" s="42">
        <f>Data[[#This Row],[Units]]*Data[[#This Row],[Cost per Unit ]]</f>
        <v>19.41</v>
      </c>
      <c r="H240" s="46">
        <f>Data[[#This Row],[Amount]]-Data[[#This Row],[Total Cost ]]</f>
        <v>6091.59</v>
      </c>
    </row>
    <row r="241" spans="1:8" x14ac:dyDescent="0.2">
      <c r="A241" s="3" t="s">
        <v>12</v>
      </c>
      <c r="B241" s="3" t="s">
        <v>49</v>
      </c>
      <c r="C241" s="3" t="s">
        <v>34</v>
      </c>
      <c r="D241" s="4">
        <v>3507</v>
      </c>
      <c r="E241" s="5">
        <v>288</v>
      </c>
      <c r="F241" s="41">
        <f>VLOOKUP(Data[[#This Row],[Product]],products[],2,0)</f>
        <v>5.79</v>
      </c>
      <c r="G241" s="42">
        <f>Data[[#This Row],[Units]]*Data[[#This Row],[Cost per Unit ]]</f>
        <v>1667.52</v>
      </c>
      <c r="H241" s="46">
        <f>Data[[#This Row],[Amount]]-Data[[#This Row],[Total Cost ]]</f>
        <v>1839.48</v>
      </c>
    </row>
    <row r="242" spans="1:8" x14ac:dyDescent="0.2">
      <c r="A242" s="7" t="s">
        <v>25</v>
      </c>
      <c r="B242" s="7" t="s">
        <v>21</v>
      </c>
      <c r="C242" s="7" t="s">
        <v>11</v>
      </c>
      <c r="D242" s="8">
        <v>4319</v>
      </c>
      <c r="E242" s="9">
        <v>30</v>
      </c>
      <c r="F242" s="41">
        <f>VLOOKUP(Data[[#This Row],[Product]],products[],2,0)</f>
        <v>9.33</v>
      </c>
      <c r="G242" s="42">
        <f>Data[[#This Row],[Units]]*Data[[#This Row],[Cost per Unit ]]</f>
        <v>279.89999999999998</v>
      </c>
      <c r="H242" s="46">
        <f>Data[[#This Row],[Amount]]-Data[[#This Row],[Total Cost ]]</f>
        <v>4039.1</v>
      </c>
    </row>
    <row r="243" spans="1:8" x14ac:dyDescent="0.2">
      <c r="A243" s="3" t="s">
        <v>7</v>
      </c>
      <c r="B243" s="3" t="s">
        <v>33</v>
      </c>
      <c r="C243" s="3" t="s">
        <v>50</v>
      </c>
      <c r="D243" s="4">
        <v>609</v>
      </c>
      <c r="E243" s="5">
        <v>87</v>
      </c>
      <c r="F243" s="41">
        <f>VLOOKUP(Data[[#This Row],[Product]],products[],2,0)</f>
        <v>5.6</v>
      </c>
      <c r="G243" s="42">
        <f>Data[[#This Row],[Units]]*Data[[#This Row],[Cost per Unit ]]</f>
        <v>487.2</v>
      </c>
      <c r="H243" s="46">
        <f>Data[[#This Row],[Amount]]-Data[[#This Row],[Total Cost ]]</f>
        <v>121.80000000000001</v>
      </c>
    </row>
    <row r="244" spans="1:8" x14ac:dyDescent="0.2">
      <c r="A244" s="7" t="s">
        <v>7</v>
      </c>
      <c r="B244" s="7" t="s">
        <v>26</v>
      </c>
      <c r="C244" s="7" t="s">
        <v>52</v>
      </c>
      <c r="D244" s="8">
        <v>6370</v>
      </c>
      <c r="E244" s="9">
        <v>30</v>
      </c>
      <c r="F244" s="41">
        <f>VLOOKUP(Data[[#This Row],[Product]],products[],2,0)</f>
        <v>16.73</v>
      </c>
      <c r="G244" s="42">
        <f>Data[[#This Row],[Units]]*Data[[#This Row],[Cost per Unit ]]</f>
        <v>501.90000000000003</v>
      </c>
      <c r="H244" s="46">
        <f>Data[[#This Row],[Amount]]-Data[[#This Row],[Total Cost ]]</f>
        <v>5868.1</v>
      </c>
    </row>
    <row r="245" spans="1:8" x14ac:dyDescent="0.2">
      <c r="A245" s="3" t="s">
        <v>42</v>
      </c>
      <c r="B245" s="3" t="s">
        <v>33</v>
      </c>
      <c r="C245" s="3" t="s">
        <v>38</v>
      </c>
      <c r="D245" s="4">
        <v>5474</v>
      </c>
      <c r="E245" s="5">
        <v>168</v>
      </c>
      <c r="F245" s="41">
        <f>VLOOKUP(Data[[#This Row],[Product]],products[],2,0)</f>
        <v>7.64</v>
      </c>
      <c r="G245" s="42">
        <f>Data[[#This Row],[Units]]*Data[[#This Row],[Cost per Unit ]]</f>
        <v>1283.52</v>
      </c>
      <c r="H245" s="46">
        <f>Data[[#This Row],[Amount]]-Data[[#This Row],[Total Cost ]]</f>
        <v>4190.4799999999996</v>
      </c>
    </row>
    <row r="246" spans="1:8" x14ac:dyDescent="0.2">
      <c r="A246" s="7" t="s">
        <v>7</v>
      </c>
      <c r="B246" s="7" t="s">
        <v>21</v>
      </c>
      <c r="C246" s="7" t="s">
        <v>52</v>
      </c>
      <c r="D246" s="8">
        <v>3164</v>
      </c>
      <c r="E246" s="9">
        <v>306</v>
      </c>
      <c r="F246" s="41">
        <f>VLOOKUP(Data[[#This Row],[Product]],products[],2,0)</f>
        <v>16.73</v>
      </c>
      <c r="G246" s="42">
        <f>Data[[#This Row],[Units]]*Data[[#This Row],[Cost per Unit ]]</f>
        <v>5119.38</v>
      </c>
      <c r="H246" s="46">
        <f>Data[[#This Row],[Amount]]-Data[[#This Row],[Total Cost ]]</f>
        <v>-1955.38</v>
      </c>
    </row>
    <row r="247" spans="1:8" x14ac:dyDescent="0.2">
      <c r="A247" s="3" t="s">
        <v>25</v>
      </c>
      <c r="B247" s="3" t="s">
        <v>13</v>
      </c>
      <c r="C247" s="3" t="s">
        <v>18</v>
      </c>
      <c r="D247" s="4">
        <v>1302</v>
      </c>
      <c r="E247" s="5">
        <v>402</v>
      </c>
      <c r="F247" s="41">
        <f>VLOOKUP(Data[[#This Row],[Product]],products[],2,0)</f>
        <v>11.88</v>
      </c>
      <c r="G247" s="42">
        <f>Data[[#This Row],[Units]]*Data[[#This Row],[Cost per Unit ]]</f>
        <v>4775.76</v>
      </c>
      <c r="H247" s="46">
        <f>Data[[#This Row],[Amount]]-Data[[#This Row],[Total Cost ]]</f>
        <v>-3473.76</v>
      </c>
    </row>
    <row r="248" spans="1:8" x14ac:dyDescent="0.2">
      <c r="A248" s="7" t="s">
        <v>46</v>
      </c>
      <c r="B248" s="7" t="s">
        <v>8</v>
      </c>
      <c r="C248" s="7" t="s">
        <v>53</v>
      </c>
      <c r="D248" s="8">
        <v>7308</v>
      </c>
      <c r="E248" s="9">
        <v>327</v>
      </c>
      <c r="F248" s="41">
        <f>VLOOKUP(Data[[#This Row],[Product]],products[],2,0)</f>
        <v>10.38</v>
      </c>
      <c r="G248" s="42">
        <f>Data[[#This Row],[Units]]*Data[[#This Row],[Cost per Unit ]]</f>
        <v>3394.26</v>
      </c>
      <c r="H248" s="46">
        <f>Data[[#This Row],[Amount]]-Data[[#This Row],[Total Cost ]]</f>
        <v>3913.74</v>
      </c>
    </row>
    <row r="249" spans="1:8" x14ac:dyDescent="0.2">
      <c r="A249" s="3" t="s">
        <v>7</v>
      </c>
      <c r="B249" s="3" t="s">
        <v>8</v>
      </c>
      <c r="C249" s="3" t="s">
        <v>52</v>
      </c>
      <c r="D249" s="4">
        <v>6132</v>
      </c>
      <c r="E249" s="5">
        <v>93</v>
      </c>
      <c r="F249" s="41">
        <f>VLOOKUP(Data[[#This Row],[Product]],products[],2,0)</f>
        <v>16.73</v>
      </c>
      <c r="G249" s="42">
        <f>Data[[#This Row],[Units]]*Data[[#This Row],[Cost per Unit ]]</f>
        <v>1555.89</v>
      </c>
      <c r="H249" s="46">
        <f>Data[[#This Row],[Amount]]-Data[[#This Row],[Total Cost ]]</f>
        <v>4576.1099999999997</v>
      </c>
    </row>
    <row r="250" spans="1:8" x14ac:dyDescent="0.2">
      <c r="A250" s="7" t="s">
        <v>54</v>
      </c>
      <c r="B250" s="7" t="s">
        <v>13</v>
      </c>
      <c r="C250" s="7" t="s">
        <v>16</v>
      </c>
      <c r="D250" s="8">
        <v>3472</v>
      </c>
      <c r="E250" s="9">
        <v>96</v>
      </c>
      <c r="F250" s="41">
        <f>VLOOKUP(Data[[#This Row],[Product]],products[],2,0)</f>
        <v>11.7</v>
      </c>
      <c r="G250" s="42">
        <f>Data[[#This Row],[Units]]*Data[[#This Row],[Cost per Unit ]]</f>
        <v>1123.1999999999998</v>
      </c>
      <c r="H250" s="46">
        <f>Data[[#This Row],[Amount]]-Data[[#This Row],[Total Cost ]]</f>
        <v>2348.8000000000002</v>
      </c>
    </row>
    <row r="251" spans="1:8" x14ac:dyDescent="0.2">
      <c r="A251" s="3" t="s">
        <v>12</v>
      </c>
      <c r="B251" s="3" t="s">
        <v>26</v>
      </c>
      <c r="C251" s="3" t="s">
        <v>22</v>
      </c>
      <c r="D251" s="4">
        <v>9660</v>
      </c>
      <c r="E251" s="5">
        <v>27</v>
      </c>
      <c r="F251" s="41">
        <f>VLOOKUP(Data[[#This Row],[Product]],products[],2,0)</f>
        <v>6.47</v>
      </c>
      <c r="G251" s="42">
        <f>Data[[#This Row],[Units]]*Data[[#This Row],[Cost per Unit ]]</f>
        <v>174.69</v>
      </c>
      <c r="H251" s="46">
        <f>Data[[#This Row],[Amount]]-Data[[#This Row],[Total Cost ]]</f>
        <v>9485.31</v>
      </c>
    </row>
    <row r="252" spans="1:8" x14ac:dyDescent="0.2">
      <c r="A252" s="7" t="s">
        <v>17</v>
      </c>
      <c r="B252" s="7" t="s">
        <v>33</v>
      </c>
      <c r="C252" s="7" t="s">
        <v>50</v>
      </c>
      <c r="D252" s="8">
        <v>2436</v>
      </c>
      <c r="E252" s="9">
        <v>99</v>
      </c>
      <c r="F252" s="41">
        <f>VLOOKUP(Data[[#This Row],[Product]],products[],2,0)</f>
        <v>5.6</v>
      </c>
      <c r="G252" s="42">
        <f>Data[[#This Row],[Units]]*Data[[#This Row],[Cost per Unit ]]</f>
        <v>554.4</v>
      </c>
      <c r="H252" s="46">
        <f>Data[[#This Row],[Amount]]-Data[[#This Row],[Total Cost ]]</f>
        <v>1881.6</v>
      </c>
    </row>
    <row r="253" spans="1:8" x14ac:dyDescent="0.2">
      <c r="A253" s="3" t="s">
        <v>17</v>
      </c>
      <c r="B253" s="3" t="s">
        <v>33</v>
      </c>
      <c r="C253" s="3" t="s">
        <v>30</v>
      </c>
      <c r="D253" s="4">
        <v>9506</v>
      </c>
      <c r="E253" s="5">
        <v>87</v>
      </c>
      <c r="F253" s="41">
        <f>VLOOKUP(Data[[#This Row],[Product]],products[],2,0)</f>
        <v>12.37</v>
      </c>
      <c r="G253" s="42">
        <f>Data[[#This Row],[Units]]*Data[[#This Row],[Cost per Unit ]]</f>
        <v>1076.1899999999998</v>
      </c>
      <c r="H253" s="46">
        <f>Data[[#This Row],[Amount]]-Data[[#This Row],[Total Cost ]]</f>
        <v>8429.81</v>
      </c>
    </row>
    <row r="254" spans="1:8" x14ac:dyDescent="0.2">
      <c r="A254" s="7" t="s">
        <v>54</v>
      </c>
      <c r="B254" s="7" t="s">
        <v>8</v>
      </c>
      <c r="C254" s="7" t="s">
        <v>44</v>
      </c>
      <c r="D254" s="8">
        <v>245</v>
      </c>
      <c r="E254" s="9">
        <v>288</v>
      </c>
      <c r="F254" s="41">
        <f>VLOOKUP(Data[[#This Row],[Product]],products[],2,0)</f>
        <v>9</v>
      </c>
      <c r="G254" s="42">
        <f>Data[[#This Row],[Units]]*Data[[#This Row],[Cost per Unit ]]</f>
        <v>2592</v>
      </c>
      <c r="H254" s="46">
        <f>Data[[#This Row],[Amount]]-Data[[#This Row],[Total Cost ]]</f>
        <v>-2347</v>
      </c>
    </row>
    <row r="255" spans="1:8" x14ac:dyDescent="0.2">
      <c r="A255" s="3" t="s">
        <v>12</v>
      </c>
      <c r="B255" s="3" t="s">
        <v>13</v>
      </c>
      <c r="C255" s="3" t="s">
        <v>41</v>
      </c>
      <c r="D255" s="4">
        <v>2702</v>
      </c>
      <c r="E255" s="5">
        <v>363</v>
      </c>
      <c r="F255" s="41">
        <f>VLOOKUP(Data[[#This Row],[Product]],products[],2,0)</f>
        <v>10.62</v>
      </c>
      <c r="G255" s="42">
        <f>Data[[#This Row],[Units]]*Data[[#This Row],[Cost per Unit ]]</f>
        <v>3855.0599999999995</v>
      </c>
      <c r="H255" s="46">
        <f>Data[[#This Row],[Amount]]-Data[[#This Row],[Total Cost ]]</f>
        <v>-1153.0599999999995</v>
      </c>
    </row>
    <row r="256" spans="1:8" x14ac:dyDescent="0.2">
      <c r="A256" s="7" t="s">
        <v>54</v>
      </c>
      <c r="B256" s="7" t="s">
        <v>49</v>
      </c>
      <c r="C256" s="7" t="s">
        <v>32</v>
      </c>
      <c r="D256" s="8">
        <v>700</v>
      </c>
      <c r="E256" s="9">
        <v>87</v>
      </c>
      <c r="F256" s="41">
        <f>VLOOKUP(Data[[#This Row],[Product]],products[],2,0)</f>
        <v>3.11</v>
      </c>
      <c r="G256" s="42">
        <f>Data[[#This Row],[Units]]*Data[[#This Row],[Cost per Unit ]]</f>
        <v>270.57</v>
      </c>
      <c r="H256" s="46">
        <f>Data[[#This Row],[Amount]]-Data[[#This Row],[Total Cost ]]</f>
        <v>429.43</v>
      </c>
    </row>
    <row r="257" spans="1:8" x14ac:dyDescent="0.2">
      <c r="A257" s="3" t="s">
        <v>25</v>
      </c>
      <c r="B257" s="3" t="s">
        <v>49</v>
      </c>
      <c r="C257" s="3" t="s">
        <v>32</v>
      </c>
      <c r="D257" s="4">
        <v>3759</v>
      </c>
      <c r="E257" s="5">
        <v>150</v>
      </c>
      <c r="F257" s="41">
        <f>VLOOKUP(Data[[#This Row],[Product]],products[],2,0)</f>
        <v>3.11</v>
      </c>
      <c r="G257" s="42">
        <f>Data[[#This Row],[Units]]*Data[[#This Row],[Cost per Unit ]]</f>
        <v>466.5</v>
      </c>
      <c r="H257" s="46">
        <f>Data[[#This Row],[Amount]]-Data[[#This Row],[Total Cost ]]</f>
        <v>3292.5</v>
      </c>
    </row>
    <row r="258" spans="1:8" x14ac:dyDescent="0.2">
      <c r="A258" s="7" t="s">
        <v>45</v>
      </c>
      <c r="B258" s="7" t="s">
        <v>13</v>
      </c>
      <c r="C258" s="7" t="s">
        <v>32</v>
      </c>
      <c r="D258" s="8">
        <v>1589</v>
      </c>
      <c r="E258" s="9">
        <v>303</v>
      </c>
      <c r="F258" s="41">
        <f>VLOOKUP(Data[[#This Row],[Product]],products[],2,0)</f>
        <v>3.11</v>
      </c>
      <c r="G258" s="42">
        <f>Data[[#This Row],[Units]]*Data[[#This Row],[Cost per Unit ]]</f>
        <v>942.32999999999993</v>
      </c>
      <c r="H258" s="46">
        <f>Data[[#This Row],[Amount]]-Data[[#This Row],[Total Cost ]]</f>
        <v>646.67000000000007</v>
      </c>
    </row>
    <row r="259" spans="1:8" x14ac:dyDescent="0.2">
      <c r="A259" s="3" t="s">
        <v>39</v>
      </c>
      <c r="B259" s="3" t="s">
        <v>13</v>
      </c>
      <c r="C259" s="3" t="s">
        <v>53</v>
      </c>
      <c r="D259" s="4">
        <v>5194</v>
      </c>
      <c r="E259" s="5">
        <v>288</v>
      </c>
      <c r="F259" s="41">
        <f>VLOOKUP(Data[[#This Row],[Product]],products[],2,0)</f>
        <v>10.38</v>
      </c>
      <c r="G259" s="42">
        <f>Data[[#This Row],[Units]]*Data[[#This Row],[Cost per Unit ]]</f>
        <v>2989.44</v>
      </c>
      <c r="H259" s="46">
        <f>Data[[#This Row],[Amount]]-Data[[#This Row],[Total Cost ]]</f>
        <v>2204.56</v>
      </c>
    </row>
    <row r="260" spans="1:8" x14ac:dyDescent="0.2">
      <c r="A260" s="7" t="s">
        <v>54</v>
      </c>
      <c r="B260" s="7" t="s">
        <v>21</v>
      </c>
      <c r="C260" s="7" t="s">
        <v>11</v>
      </c>
      <c r="D260" s="8">
        <v>945</v>
      </c>
      <c r="E260" s="9">
        <v>75</v>
      </c>
      <c r="F260" s="41">
        <f>VLOOKUP(Data[[#This Row],[Product]],products[],2,0)</f>
        <v>9.33</v>
      </c>
      <c r="G260" s="42">
        <f>Data[[#This Row],[Units]]*Data[[#This Row],[Cost per Unit ]]</f>
        <v>699.75</v>
      </c>
      <c r="H260" s="46">
        <f>Data[[#This Row],[Amount]]-Data[[#This Row],[Total Cost ]]</f>
        <v>245.25</v>
      </c>
    </row>
    <row r="261" spans="1:8" x14ac:dyDescent="0.2">
      <c r="A261" s="3" t="s">
        <v>7</v>
      </c>
      <c r="B261" s="3" t="s">
        <v>33</v>
      </c>
      <c r="C261" s="3" t="s">
        <v>34</v>
      </c>
      <c r="D261" s="4">
        <v>1988</v>
      </c>
      <c r="E261" s="5">
        <v>39</v>
      </c>
      <c r="F261" s="41">
        <f>VLOOKUP(Data[[#This Row],[Product]],products[],2,0)</f>
        <v>5.79</v>
      </c>
      <c r="G261" s="42">
        <f>Data[[#This Row],[Units]]*Data[[#This Row],[Cost per Unit ]]</f>
        <v>225.81</v>
      </c>
      <c r="H261" s="46">
        <f>Data[[#This Row],[Amount]]-Data[[#This Row],[Total Cost ]]</f>
        <v>1762.19</v>
      </c>
    </row>
    <row r="262" spans="1:8" x14ac:dyDescent="0.2">
      <c r="A262" s="7" t="s">
        <v>25</v>
      </c>
      <c r="B262" s="7" t="s">
        <v>49</v>
      </c>
      <c r="C262" s="7" t="s">
        <v>14</v>
      </c>
      <c r="D262" s="8">
        <v>6734</v>
      </c>
      <c r="E262" s="9">
        <v>123</v>
      </c>
      <c r="F262" s="41">
        <f>VLOOKUP(Data[[#This Row],[Product]],products[],2,0)</f>
        <v>8.65</v>
      </c>
      <c r="G262" s="42">
        <f>Data[[#This Row],[Units]]*Data[[#This Row],[Cost per Unit ]]</f>
        <v>1063.95</v>
      </c>
      <c r="H262" s="46">
        <f>Data[[#This Row],[Amount]]-Data[[#This Row],[Total Cost ]]</f>
        <v>5670.05</v>
      </c>
    </row>
    <row r="263" spans="1:8" x14ac:dyDescent="0.2">
      <c r="A263" s="3" t="s">
        <v>7</v>
      </c>
      <c r="B263" s="3" t="s">
        <v>21</v>
      </c>
      <c r="C263" s="3" t="s">
        <v>18</v>
      </c>
      <c r="D263" s="4">
        <v>217</v>
      </c>
      <c r="E263" s="5">
        <v>36</v>
      </c>
      <c r="F263" s="41">
        <f>VLOOKUP(Data[[#This Row],[Product]],products[],2,0)</f>
        <v>11.88</v>
      </c>
      <c r="G263" s="42">
        <f>Data[[#This Row],[Units]]*Data[[#This Row],[Cost per Unit ]]</f>
        <v>427.68</v>
      </c>
      <c r="H263" s="46">
        <f>Data[[#This Row],[Amount]]-Data[[#This Row],[Total Cost ]]</f>
        <v>-210.68</v>
      </c>
    </row>
    <row r="264" spans="1:8" x14ac:dyDescent="0.2">
      <c r="A264" s="7" t="s">
        <v>42</v>
      </c>
      <c r="B264" s="7" t="s">
        <v>49</v>
      </c>
      <c r="C264" s="7" t="s">
        <v>36</v>
      </c>
      <c r="D264" s="8">
        <v>6279</v>
      </c>
      <c r="E264" s="9">
        <v>237</v>
      </c>
      <c r="F264" s="41">
        <f>VLOOKUP(Data[[#This Row],[Product]],products[],2,0)</f>
        <v>9.77</v>
      </c>
      <c r="G264" s="42">
        <f>Data[[#This Row],[Units]]*Data[[#This Row],[Cost per Unit ]]</f>
        <v>2315.4899999999998</v>
      </c>
      <c r="H264" s="46">
        <f>Data[[#This Row],[Amount]]-Data[[#This Row],[Total Cost ]]</f>
        <v>3963.51</v>
      </c>
    </row>
    <row r="265" spans="1:8" x14ac:dyDescent="0.2">
      <c r="A265" s="3" t="s">
        <v>7</v>
      </c>
      <c r="B265" s="3" t="s">
        <v>21</v>
      </c>
      <c r="C265" s="3" t="s">
        <v>11</v>
      </c>
      <c r="D265" s="4">
        <v>4424</v>
      </c>
      <c r="E265" s="5">
        <v>201</v>
      </c>
      <c r="F265" s="41">
        <f>VLOOKUP(Data[[#This Row],[Product]],products[],2,0)</f>
        <v>9.33</v>
      </c>
      <c r="G265" s="42">
        <f>Data[[#This Row],[Units]]*Data[[#This Row],[Cost per Unit ]]</f>
        <v>1875.33</v>
      </c>
      <c r="H265" s="46">
        <f>Data[[#This Row],[Amount]]-Data[[#This Row],[Total Cost ]]</f>
        <v>2548.67</v>
      </c>
    </row>
    <row r="266" spans="1:8" x14ac:dyDescent="0.2">
      <c r="A266" s="7" t="s">
        <v>45</v>
      </c>
      <c r="B266" s="7" t="s">
        <v>21</v>
      </c>
      <c r="C266" s="7" t="s">
        <v>32</v>
      </c>
      <c r="D266" s="8">
        <v>189</v>
      </c>
      <c r="E266" s="9">
        <v>48</v>
      </c>
      <c r="F266" s="41">
        <f>VLOOKUP(Data[[#This Row],[Product]],products[],2,0)</f>
        <v>3.11</v>
      </c>
      <c r="G266" s="42">
        <f>Data[[#This Row],[Units]]*Data[[#This Row],[Cost per Unit ]]</f>
        <v>149.28</v>
      </c>
      <c r="H266" s="46">
        <f>Data[[#This Row],[Amount]]-Data[[#This Row],[Total Cost ]]</f>
        <v>39.72</v>
      </c>
    </row>
    <row r="267" spans="1:8" x14ac:dyDescent="0.2">
      <c r="A267" s="3" t="s">
        <v>42</v>
      </c>
      <c r="B267" s="3" t="s">
        <v>13</v>
      </c>
      <c r="C267" s="3" t="s">
        <v>36</v>
      </c>
      <c r="D267" s="4">
        <v>490</v>
      </c>
      <c r="E267" s="5">
        <v>84</v>
      </c>
      <c r="F267" s="41">
        <f>VLOOKUP(Data[[#This Row],[Product]],products[],2,0)</f>
        <v>9.77</v>
      </c>
      <c r="G267" s="42">
        <f>Data[[#This Row],[Units]]*Data[[#This Row],[Cost per Unit ]]</f>
        <v>820.68</v>
      </c>
      <c r="H267" s="46">
        <f>Data[[#This Row],[Amount]]-Data[[#This Row],[Total Cost ]]</f>
        <v>-330.67999999999995</v>
      </c>
    </row>
    <row r="268" spans="1:8" x14ac:dyDescent="0.2">
      <c r="A268" s="7" t="s">
        <v>12</v>
      </c>
      <c r="B268" s="7" t="s">
        <v>8</v>
      </c>
      <c r="C268" s="7" t="s">
        <v>44</v>
      </c>
      <c r="D268" s="8">
        <v>434</v>
      </c>
      <c r="E268" s="9">
        <v>87</v>
      </c>
      <c r="F268" s="41">
        <f>VLOOKUP(Data[[#This Row],[Product]],products[],2,0)</f>
        <v>9</v>
      </c>
      <c r="G268" s="42">
        <f>Data[[#This Row],[Units]]*Data[[#This Row],[Cost per Unit ]]</f>
        <v>783</v>
      </c>
      <c r="H268" s="46">
        <f>Data[[#This Row],[Amount]]-Data[[#This Row],[Total Cost ]]</f>
        <v>-349</v>
      </c>
    </row>
    <row r="269" spans="1:8" x14ac:dyDescent="0.2">
      <c r="A269" s="3" t="s">
        <v>39</v>
      </c>
      <c r="B269" s="3" t="s">
        <v>33</v>
      </c>
      <c r="C269" s="3" t="s">
        <v>9</v>
      </c>
      <c r="D269" s="4">
        <v>10129</v>
      </c>
      <c r="E269" s="5">
        <v>312</v>
      </c>
      <c r="F269" s="41">
        <f>VLOOKUP(Data[[#This Row],[Product]],products[],2,0)</f>
        <v>14.49</v>
      </c>
      <c r="G269" s="42">
        <f>Data[[#This Row],[Units]]*Data[[#This Row],[Cost per Unit ]]</f>
        <v>4520.88</v>
      </c>
      <c r="H269" s="46">
        <f>Data[[#This Row],[Amount]]-Data[[#This Row],[Total Cost ]]</f>
        <v>5608.12</v>
      </c>
    </row>
    <row r="270" spans="1:8" x14ac:dyDescent="0.2">
      <c r="A270" s="7" t="s">
        <v>46</v>
      </c>
      <c r="B270" s="7" t="s">
        <v>26</v>
      </c>
      <c r="C270" s="7" t="s">
        <v>53</v>
      </c>
      <c r="D270" s="8">
        <v>1652</v>
      </c>
      <c r="E270" s="9">
        <v>102</v>
      </c>
      <c r="F270" s="41">
        <f>VLOOKUP(Data[[#This Row],[Product]],products[],2,0)</f>
        <v>10.38</v>
      </c>
      <c r="G270" s="42">
        <f>Data[[#This Row],[Units]]*Data[[#This Row],[Cost per Unit ]]</f>
        <v>1058.76</v>
      </c>
      <c r="H270" s="46">
        <f>Data[[#This Row],[Amount]]-Data[[#This Row],[Total Cost ]]</f>
        <v>593.24</v>
      </c>
    </row>
    <row r="271" spans="1:8" x14ac:dyDescent="0.2">
      <c r="A271" s="3" t="s">
        <v>12</v>
      </c>
      <c r="B271" s="3" t="s">
        <v>33</v>
      </c>
      <c r="C271" s="3" t="s">
        <v>44</v>
      </c>
      <c r="D271" s="4">
        <v>6433</v>
      </c>
      <c r="E271" s="5">
        <v>78</v>
      </c>
      <c r="F271" s="41">
        <f>VLOOKUP(Data[[#This Row],[Product]],products[],2,0)</f>
        <v>9</v>
      </c>
      <c r="G271" s="42">
        <f>Data[[#This Row],[Units]]*Data[[#This Row],[Cost per Unit ]]</f>
        <v>702</v>
      </c>
      <c r="H271" s="46">
        <f>Data[[#This Row],[Amount]]-Data[[#This Row],[Total Cost ]]</f>
        <v>5731</v>
      </c>
    </row>
    <row r="272" spans="1:8" x14ac:dyDescent="0.2">
      <c r="A272" s="7" t="s">
        <v>46</v>
      </c>
      <c r="B272" s="7" t="s">
        <v>49</v>
      </c>
      <c r="C272" s="7" t="s">
        <v>47</v>
      </c>
      <c r="D272" s="8">
        <v>2212</v>
      </c>
      <c r="E272" s="9">
        <v>117</v>
      </c>
      <c r="F272" s="41">
        <f>VLOOKUP(Data[[#This Row],[Product]],products[],2,0)</f>
        <v>6.49</v>
      </c>
      <c r="G272" s="42">
        <f>Data[[#This Row],[Units]]*Data[[#This Row],[Cost per Unit ]]</f>
        <v>759.33</v>
      </c>
      <c r="H272" s="46">
        <f>Data[[#This Row],[Amount]]-Data[[#This Row],[Total Cost ]]</f>
        <v>1452.67</v>
      </c>
    </row>
    <row r="273" spans="1:8" x14ac:dyDescent="0.2">
      <c r="A273" s="3" t="s">
        <v>20</v>
      </c>
      <c r="B273" s="3" t="s">
        <v>13</v>
      </c>
      <c r="C273" s="3" t="s">
        <v>38</v>
      </c>
      <c r="D273" s="4">
        <v>609</v>
      </c>
      <c r="E273" s="5">
        <v>99</v>
      </c>
      <c r="F273" s="41">
        <f>VLOOKUP(Data[[#This Row],[Product]],products[],2,0)</f>
        <v>7.64</v>
      </c>
      <c r="G273" s="42">
        <f>Data[[#This Row],[Units]]*Data[[#This Row],[Cost per Unit ]]</f>
        <v>756.36</v>
      </c>
      <c r="H273" s="46">
        <f>Data[[#This Row],[Amount]]-Data[[#This Row],[Total Cost ]]</f>
        <v>-147.36000000000001</v>
      </c>
    </row>
    <row r="274" spans="1:8" x14ac:dyDescent="0.2">
      <c r="A274" s="7" t="s">
        <v>7</v>
      </c>
      <c r="B274" s="7" t="s">
        <v>13</v>
      </c>
      <c r="C274" s="7" t="s">
        <v>48</v>
      </c>
      <c r="D274" s="8">
        <v>1638</v>
      </c>
      <c r="E274" s="9">
        <v>48</v>
      </c>
      <c r="F274" s="41">
        <f>VLOOKUP(Data[[#This Row],[Product]],products[],2,0)</f>
        <v>4.97</v>
      </c>
      <c r="G274" s="42">
        <f>Data[[#This Row],[Units]]*Data[[#This Row],[Cost per Unit ]]</f>
        <v>238.56</v>
      </c>
      <c r="H274" s="46">
        <f>Data[[#This Row],[Amount]]-Data[[#This Row],[Total Cost ]]</f>
        <v>1399.44</v>
      </c>
    </row>
    <row r="275" spans="1:8" x14ac:dyDescent="0.2">
      <c r="A275" s="3" t="s">
        <v>39</v>
      </c>
      <c r="B275" s="3" t="s">
        <v>49</v>
      </c>
      <c r="C275" s="3" t="s">
        <v>24</v>
      </c>
      <c r="D275" s="4">
        <v>3829</v>
      </c>
      <c r="E275" s="5">
        <v>24</v>
      </c>
      <c r="F275" s="41">
        <f>VLOOKUP(Data[[#This Row],[Product]],products[],2,0)</f>
        <v>11.73</v>
      </c>
      <c r="G275" s="42">
        <f>Data[[#This Row],[Units]]*Data[[#This Row],[Cost per Unit ]]</f>
        <v>281.52</v>
      </c>
      <c r="H275" s="46">
        <f>Data[[#This Row],[Amount]]-Data[[#This Row],[Total Cost ]]</f>
        <v>3547.48</v>
      </c>
    </row>
    <row r="276" spans="1:8" x14ac:dyDescent="0.2">
      <c r="A276" s="7" t="s">
        <v>7</v>
      </c>
      <c r="B276" s="7" t="s">
        <v>26</v>
      </c>
      <c r="C276" s="7" t="s">
        <v>24</v>
      </c>
      <c r="D276" s="8">
        <v>5775</v>
      </c>
      <c r="E276" s="9">
        <v>42</v>
      </c>
      <c r="F276" s="41">
        <f>VLOOKUP(Data[[#This Row],[Product]],products[],2,0)</f>
        <v>11.73</v>
      </c>
      <c r="G276" s="42">
        <f>Data[[#This Row],[Units]]*Data[[#This Row],[Cost per Unit ]]</f>
        <v>492.66</v>
      </c>
      <c r="H276" s="46">
        <f>Data[[#This Row],[Amount]]-Data[[#This Row],[Total Cost ]]</f>
        <v>5282.34</v>
      </c>
    </row>
    <row r="277" spans="1:8" x14ac:dyDescent="0.2">
      <c r="A277" s="3" t="s">
        <v>25</v>
      </c>
      <c r="B277" s="3" t="s">
        <v>13</v>
      </c>
      <c r="C277" s="3" t="s">
        <v>41</v>
      </c>
      <c r="D277" s="4">
        <v>1071</v>
      </c>
      <c r="E277" s="5">
        <v>270</v>
      </c>
      <c r="F277" s="41">
        <f>VLOOKUP(Data[[#This Row],[Product]],products[],2,0)</f>
        <v>10.62</v>
      </c>
      <c r="G277" s="42">
        <f>Data[[#This Row],[Units]]*Data[[#This Row],[Cost per Unit ]]</f>
        <v>2867.3999999999996</v>
      </c>
      <c r="H277" s="46">
        <f>Data[[#This Row],[Amount]]-Data[[#This Row],[Total Cost ]]</f>
        <v>-1796.3999999999996</v>
      </c>
    </row>
    <row r="278" spans="1:8" x14ac:dyDescent="0.2">
      <c r="A278" s="7" t="s">
        <v>12</v>
      </c>
      <c r="B278" s="7" t="s">
        <v>21</v>
      </c>
      <c r="C278" s="7" t="s">
        <v>47</v>
      </c>
      <c r="D278" s="8">
        <v>5019</v>
      </c>
      <c r="E278" s="9">
        <v>150</v>
      </c>
      <c r="F278" s="41">
        <f>VLOOKUP(Data[[#This Row],[Product]],products[],2,0)</f>
        <v>6.49</v>
      </c>
      <c r="G278" s="42">
        <f>Data[[#This Row],[Units]]*Data[[#This Row],[Cost per Unit ]]</f>
        <v>973.5</v>
      </c>
      <c r="H278" s="46">
        <f>Data[[#This Row],[Amount]]-Data[[#This Row],[Total Cost ]]</f>
        <v>4045.5</v>
      </c>
    </row>
    <row r="279" spans="1:8" x14ac:dyDescent="0.2">
      <c r="A279" s="3" t="s">
        <v>45</v>
      </c>
      <c r="B279" s="3" t="s">
        <v>8</v>
      </c>
      <c r="C279" s="3" t="s">
        <v>24</v>
      </c>
      <c r="D279" s="4">
        <v>2863</v>
      </c>
      <c r="E279" s="5">
        <v>42</v>
      </c>
      <c r="F279" s="41">
        <f>VLOOKUP(Data[[#This Row],[Product]],products[],2,0)</f>
        <v>11.73</v>
      </c>
      <c r="G279" s="42">
        <f>Data[[#This Row],[Units]]*Data[[#This Row],[Cost per Unit ]]</f>
        <v>492.66</v>
      </c>
      <c r="H279" s="46">
        <f>Data[[#This Row],[Amount]]-Data[[#This Row],[Total Cost ]]</f>
        <v>2370.34</v>
      </c>
    </row>
    <row r="280" spans="1:8" x14ac:dyDescent="0.2">
      <c r="A280" s="7" t="s">
        <v>7</v>
      </c>
      <c r="B280" s="7" t="s">
        <v>13</v>
      </c>
      <c r="C280" s="7" t="s">
        <v>51</v>
      </c>
      <c r="D280" s="8">
        <v>1617</v>
      </c>
      <c r="E280" s="9">
        <v>126</v>
      </c>
      <c r="F280" s="41">
        <f>VLOOKUP(Data[[#This Row],[Product]],products[],2,0)</f>
        <v>7.16</v>
      </c>
      <c r="G280" s="42">
        <f>Data[[#This Row],[Units]]*Data[[#This Row],[Cost per Unit ]]</f>
        <v>902.16</v>
      </c>
      <c r="H280" s="46">
        <f>Data[[#This Row],[Amount]]-Data[[#This Row],[Total Cost ]]</f>
        <v>714.84</v>
      </c>
    </row>
    <row r="281" spans="1:8" x14ac:dyDescent="0.2">
      <c r="A281" s="3" t="s">
        <v>25</v>
      </c>
      <c r="B281" s="3" t="s">
        <v>8</v>
      </c>
      <c r="C281" s="3" t="s">
        <v>50</v>
      </c>
      <c r="D281" s="4">
        <v>6818</v>
      </c>
      <c r="E281" s="5">
        <v>6</v>
      </c>
      <c r="F281" s="41">
        <f>VLOOKUP(Data[[#This Row],[Product]],products[],2,0)</f>
        <v>5.6</v>
      </c>
      <c r="G281" s="42">
        <f>Data[[#This Row],[Units]]*Data[[#This Row],[Cost per Unit ]]</f>
        <v>33.599999999999994</v>
      </c>
      <c r="H281" s="46">
        <f>Data[[#This Row],[Amount]]-Data[[#This Row],[Total Cost ]]</f>
        <v>6784.4</v>
      </c>
    </row>
    <row r="282" spans="1:8" x14ac:dyDescent="0.2">
      <c r="A282" s="7" t="s">
        <v>46</v>
      </c>
      <c r="B282" s="7" t="s">
        <v>13</v>
      </c>
      <c r="C282" s="7" t="s">
        <v>24</v>
      </c>
      <c r="D282" s="8">
        <v>6657</v>
      </c>
      <c r="E282" s="9">
        <v>276</v>
      </c>
      <c r="F282" s="41">
        <f>VLOOKUP(Data[[#This Row],[Product]],products[],2,0)</f>
        <v>11.73</v>
      </c>
      <c r="G282" s="42">
        <f>Data[[#This Row],[Units]]*Data[[#This Row],[Cost per Unit ]]</f>
        <v>3237.48</v>
      </c>
      <c r="H282" s="46">
        <f>Data[[#This Row],[Amount]]-Data[[#This Row],[Total Cost ]]</f>
        <v>3419.52</v>
      </c>
    </row>
    <row r="283" spans="1:8" x14ac:dyDescent="0.2">
      <c r="A283" s="3" t="s">
        <v>46</v>
      </c>
      <c r="B283" s="3" t="s">
        <v>49</v>
      </c>
      <c r="C283" s="3" t="s">
        <v>32</v>
      </c>
      <c r="D283" s="4">
        <v>2919</v>
      </c>
      <c r="E283" s="5">
        <v>93</v>
      </c>
      <c r="F283" s="41">
        <f>VLOOKUP(Data[[#This Row],[Product]],products[],2,0)</f>
        <v>3.11</v>
      </c>
      <c r="G283" s="42">
        <f>Data[[#This Row],[Units]]*Data[[#This Row],[Cost per Unit ]]</f>
        <v>289.22999999999996</v>
      </c>
      <c r="H283" s="46">
        <f>Data[[#This Row],[Amount]]-Data[[#This Row],[Total Cost ]]</f>
        <v>2629.77</v>
      </c>
    </row>
    <row r="284" spans="1:8" x14ac:dyDescent="0.2">
      <c r="A284" s="7" t="s">
        <v>45</v>
      </c>
      <c r="B284" s="7" t="s">
        <v>21</v>
      </c>
      <c r="C284" s="7" t="s">
        <v>34</v>
      </c>
      <c r="D284" s="8">
        <v>3094</v>
      </c>
      <c r="E284" s="9">
        <v>246</v>
      </c>
      <c r="F284" s="41">
        <f>VLOOKUP(Data[[#This Row],[Product]],products[],2,0)</f>
        <v>5.79</v>
      </c>
      <c r="G284" s="42">
        <f>Data[[#This Row],[Units]]*Data[[#This Row],[Cost per Unit ]]</f>
        <v>1424.34</v>
      </c>
      <c r="H284" s="46">
        <f>Data[[#This Row],[Amount]]-Data[[#This Row],[Total Cost ]]</f>
        <v>1669.66</v>
      </c>
    </row>
    <row r="285" spans="1:8" x14ac:dyDescent="0.2">
      <c r="A285" s="3" t="s">
        <v>25</v>
      </c>
      <c r="B285" s="3" t="s">
        <v>26</v>
      </c>
      <c r="C285" s="3" t="s">
        <v>48</v>
      </c>
      <c r="D285" s="4">
        <v>2989</v>
      </c>
      <c r="E285" s="5">
        <v>3</v>
      </c>
      <c r="F285" s="41">
        <f>VLOOKUP(Data[[#This Row],[Product]],products[],2,0)</f>
        <v>4.97</v>
      </c>
      <c r="G285" s="42">
        <f>Data[[#This Row],[Units]]*Data[[#This Row],[Cost per Unit ]]</f>
        <v>14.91</v>
      </c>
      <c r="H285" s="46">
        <f>Data[[#This Row],[Amount]]-Data[[#This Row],[Total Cost ]]</f>
        <v>2974.09</v>
      </c>
    </row>
    <row r="286" spans="1:8" x14ac:dyDescent="0.2">
      <c r="A286" s="7" t="s">
        <v>12</v>
      </c>
      <c r="B286" s="7" t="s">
        <v>33</v>
      </c>
      <c r="C286" s="7" t="s">
        <v>52</v>
      </c>
      <c r="D286" s="8">
        <v>2268</v>
      </c>
      <c r="E286" s="9">
        <v>63</v>
      </c>
      <c r="F286" s="41">
        <f>VLOOKUP(Data[[#This Row],[Product]],products[],2,0)</f>
        <v>16.73</v>
      </c>
      <c r="G286" s="42">
        <f>Data[[#This Row],[Units]]*Data[[#This Row],[Cost per Unit ]]</f>
        <v>1053.99</v>
      </c>
      <c r="H286" s="46">
        <f>Data[[#This Row],[Amount]]-Data[[#This Row],[Total Cost ]]</f>
        <v>1214.01</v>
      </c>
    </row>
    <row r="287" spans="1:8" x14ac:dyDescent="0.2">
      <c r="A287" s="3" t="s">
        <v>42</v>
      </c>
      <c r="B287" s="3" t="s">
        <v>13</v>
      </c>
      <c r="C287" s="3" t="s">
        <v>34</v>
      </c>
      <c r="D287" s="4">
        <v>4753</v>
      </c>
      <c r="E287" s="5">
        <v>246</v>
      </c>
      <c r="F287" s="41">
        <f>VLOOKUP(Data[[#This Row],[Product]],products[],2,0)</f>
        <v>5.79</v>
      </c>
      <c r="G287" s="42">
        <f>Data[[#This Row],[Units]]*Data[[#This Row],[Cost per Unit ]]</f>
        <v>1424.34</v>
      </c>
      <c r="H287" s="46">
        <f>Data[[#This Row],[Amount]]-Data[[#This Row],[Total Cost ]]</f>
        <v>3328.66</v>
      </c>
    </row>
    <row r="288" spans="1:8" x14ac:dyDescent="0.2">
      <c r="A288" s="7" t="s">
        <v>45</v>
      </c>
      <c r="B288" s="7" t="s">
        <v>49</v>
      </c>
      <c r="C288" s="7" t="s">
        <v>38</v>
      </c>
      <c r="D288" s="8">
        <v>7511</v>
      </c>
      <c r="E288" s="9">
        <v>120</v>
      </c>
      <c r="F288" s="41">
        <f>VLOOKUP(Data[[#This Row],[Product]],products[],2,0)</f>
        <v>7.64</v>
      </c>
      <c r="G288" s="42">
        <f>Data[[#This Row],[Units]]*Data[[#This Row],[Cost per Unit ]]</f>
        <v>916.8</v>
      </c>
      <c r="H288" s="46">
        <f>Data[[#This Row],[Amount]]-Data[[#This Row],[Total Cost ]]</f>
        <v>6594.2</v>
      </c>
    </row>
    <row r="289" spans="1:8" x14ac:dyDescent="0.2">
      <c r="A289" s="3" t="s">
        <v>45</v>
      </c>
      <c r="B289" s="3" t="s">
        <v>33</v>
      </c>
      <c r="C289" s="3" t="s">
        <v>34</v>
      </c>
      <c r="D289" s="4">
        <v>4326</v>
      </c>
      <c r="E289" s="5">
        <v>348</v>
      </c>
      <c r="F289" s="41">
        <f>VLOOKUP(Data[[#This Row],[Product]],products[],2,0)</f>
        <v>5.79</v>
      </c>
      <c r="G289" s="42">
        <f>Data[[#This Row],[Units]]*Data[[#This Row],[Cost per Unit ]]</f>
        <v>2014.92</v>
      </c>
      <c r="H289" s="46">
        <f>Data[[#This Row],[Amount]]-Data[[#This Row],[Total Cost ]]</f>
        <v>2311.08</v>
      </c>
    </row>
    <row r="290" spans="1:8" x14ac:dyDescent="0.2">
      <c r="A290" s="7" t="s">
        <v>20</v>
      </c>
      <c r="B290" s="7" t="s">
        <v>49</v>
      </c>
      <c r="C290" s="7" t="s">
        <v>47</v>
      </c>
      <c r="D290" s="8">
        <v>4935</v>
      </c>
      <c r="E290" s="9">
        <v>126</v>
      </c>
      <c r="F290" s="41">
        <f>VLOOKUP(Data[[#This Row],[Product]],products[],2,0)</f>
        <v>6.49</v>
      </c>
      <c r="G290" s="42">
        <f>Data[[#This Row],[Units]]*Data[[#This Row],[Cost per Unit ]]</f>
        <v>817.74</v>
      </c>
      <c r="H290" s="46">
        <f>Data[[#This Row],[Amount]]-Data[[#This Row],[Total Cost ]]</f>
        <v>4117.26</v>
      </c>
    </row>
    <row r="291" spans="1:8" x14ac:dyDescent="0.2">
      <c r="A291" s="3" t="s">
        <v>25</v>
      </c>
      <c r="B291" s="3" t="s">
        <v>13</v>
      </c>
      <c r="C291" s="3" t="s">
        <v>9</v>
      </c>
      <c r="D291" s="4">
        <v>4781</v>
      </c>
      <c r="E291" s="5">
        <v>123</v>
      </c>
      <c r="F291" s="41">
        <f>VLOOKUP(Data[[#This Row],[Product]],products[],2,0)</f>
        <v>14.49</v>
      </c>
      <c r="G291" s="42">
        <f>Data[[#This Row],[Units]]*Data[[#This Row],[Cost per Unit ]]</f>
        <v>1782.27</v>
      </c>
      <c r="H291" s="46">
        <f>Data[[#This Row],[Amount]]-Data[[#This Row],[Total Cost ]]</f>
        <v>2998.73</v>
      </c>
    </row>
    <row r="292" spans="1:8" x14ac:dyDescent="0.2">
      <c r="A292" s="7" t="s">
        <v>42</v>
      </c>
      <c r="B292" s="7" t="s">
        <v>33</v>
      </c>
      <c r="C292" s="7" t="s">
        <v>27</v>
      </c>
      <c r="D292" s="8">
        <v>7483</v>
      </c>
      <c r="E292" s="9">
        <v>45</v>
      </c>
      <c r="F292" s="41">
        <f>VLOOKUP(Data[[#This Row],[Product]],products[],2,0)</f>
        <v>13.15</v>
      </c>
      <c r="G292" s="42">
        <f>Data[[#This Row],[Units]]*Data[[#This Row],[Cost per Unit ]]</f>
        <v>591.75</v>
      </c>
      <c r="H292" s="46">
        <f>Data[[#This Row],[Amount]]-Data[[#This Row],[Total Cost ]]</f>
        <v>6891.25</v>
      </c>
    </row>
    <row r="293" spans="1:8" x14ac:dyDescent="0.2">
      <c r="A293" s="3" t="s">
        <v>54</v>
      </c>
      <c r="B293" s="3" t="s">
        <v>33</v>
      </c>
      <c r="C293" s="3" t="s">
        <v>18</v>
      </c>
      <c r="D293" s="4">
        <v>6860</v>
      </c>
      <c r="E293" s="5">
        <v>126</v>
      </c>
      <c r="F293" s="41">
        <f>VLOOKUP(Data[[#This Row],[Product]],products[],2,0)</f>
        <v>11.88</v>
      </c>
      <c r="G293" s="42">
        <f>Data[[#This Row],[Units]]*Data[[#This Row],[Cost per Unit ]]</f>
        <v>1496.88</v>
      </c>
      <c r="H293" s="46">
        <f>Data[[#This Row],[Amount]]-Data[[#This Row],[Total Cost ]]</f>
        <v>5363.12</v>
      </c>
    </row>
    <row r="294" spans="1:8" x14ac:dyDescent="0.2">
      <c r="A294" s="7" t="s">
        <v>7</v>
      </c>
      <c r="B294" s="7" t="s">
        <v>8</v>
      </c>
      <c r="C294" s="7" t="s">
        <v>51</v>
      </c>
      <c r="D294" s="8">
        <v>9002</v>
      </c>
      <c r="E294" s="9">
        <v>72</v>
      </c>
      <c r="F294" s="41">
        <f>VLOOKUP(Data[[#This Row],[Product]],products[],2,0)</f>
        <v>7.16</v>
      </c>
      <c r="G294" s="42">
        <f>Data[[#This Row],[Units]]*Data[[#This Row],[Cost per Unit ]]</f>
        <v>515.52</v>
      </c>
      <c r="H294" s="46">
        <f>Data[[#This Row],[Amount]]-Data[[#This Row],[Total Cost ]]</f>
        <v>8486.48</v>
      </c>
    </row>
    <row r="295" spans="1:8" x14ac:dyDescent="0.2">
      <c r="A295" s="3" t="s">
        <v>25</v>
      </c>
      <c r="B295" s="3" t="s">
        <v>21</v>
      </c>
      <c r="C295" s="3" t="s">
        <v>51</v>
      </c>
      <c r="D295" s="4">
        <v>1400</v>
      </c>
      <c r="E295" s="5">
        <v>135</v>
      </c>
      <c r="F295" s="41">
        <f>VLOOKUP(Data[[#This Row],[Product]],products[],2,0)</f>
        <v>7.16</v>
      </c>
      <c r="G295" s="42">
        <f>Data[[#This Row],[Units]]*Data[[#This Row],[Cost per Unit ]]</f>
        <v>966.6</v>
      </c>
      <c r="H295" s="46">
        <f>Data[[#This Row],[Amount]]-Data[[#This Row],[Total Cost ]]</f>
        <v>433.4</v>
      </c>
    </row>
    <row r="296" spans="1:8" x14ac:dyDescent="0.2">
      <c r="A296" s="7" t="s">
        <v>54</v>
      </c>
      <c r="B296" s="7" t="s">
        <v>49</v>
      </c>
      <c r="C296" s="7" t="s">
        <v>36</v>
      </c>
      <c r="D296" s="8">
        <v>4053</v>
      </c>
      <c r="E296" s="9">
        <v>24</v>
      </c>
      <c r="F296" s="41">
        <f>VLOOKUP(Data[[#This Row],[Product]],products[],2,0)</f>
        <v>9.77</v>
      </c>
      <c r="G296" s="42">
        <f>Data[[#This Row],[Units]]*Data[[#This Row],[Cost per Unit ]]</f>
        <v>234.48</v>
      </c>
      <c r="H296" s="46">
        <f>Data[[#This Row],[Amount]]-Data[[#This Row],[Total Cost ]]</f>
        <v>3818.52</v>
      </c>
    </row>
    <row r="297" spans="1:8" x14ac:dyDescent="0.2">
      <c r="A297" s="3" t="s">
        <v>39</v>
      </c>
      <c r="B297" s="3" t="s">
        <v>21</v>
      </c>
      <c r="C297" s="3" t="s">
        <v>34</v>
      </c>
      <c r="D297" s="4">
        <v>2149</v>
      </c>
      <c r="E297" s="5">
        <v>117</v>
      </c>
      <c r="F297" s="41">
        <f>VLOOKUP(Data[[#This Row],[Product]],products[],2,0)</f>
        <v>5.79</v>
      </c>
      <c r="G297" s="42">
        <f>Data[[#This Row],[Units]]*Data[[#This Row],[Cost per Unit ]]</f>
        <v>677.43</v>
      </c>
      <c r="H297" s="46">
        <f>Data[[#This Row],[Amount]]-Data[[#This Row],[Total Cost ]]</f>
        <v>1471.5700000000002</v>
      </c>
    </row>
    <row r="298" spans="1:8" x14ac:dyDescent="0.2">
      <c r="A298" s="7" t="s">
        <v>46</v>
      </c>
      <c r="B298" s="7" t="s">
        <v>26</v>
      </c>
      <c r="C298" s="7" t="s">
        <v>51</v>
      </c>
      <c r="D298" s="8">
        <v>3640</v>
      </c>
      <c r="E298" s="9">
        <v>51</v>
      </c>
      <c r="F298" s="41">
        <f>VLOOKUP(Data[[#This Row],[Product]],products[],2,0)</f>
        <v>7.16</v>
      </c>
      <c r="G298" s="42">
        <f>Data[[#This Row],[Units]]*Data[[#This Row],[Cost per Unit ]]</f>
        <v>365.16</v>
      </c>
      <c r="H298" s="46">
        <f>Data[[#This Row],[Amount]]-Data[[#This Row],[Total Cost ]]</f>
        <v>3274.84</v>
      </c>
    </row>
    <row r="299" spans="1:8" x14ac:dyDescent="0.2">
      <c r="A299" s="3" t="s">
        <v>45</v>
      </c>
      <c r="B299" s="3" t="s">
        <v>26</v>
      </c>
      <c r="C299" s="3" t="s">
        <v>47</v>
      </c>
      <c r="D299" s="4">
        <v>630</v>
      </c>
      <c r="E299" s="5">
        <v>36</v>
      </c>
      <c r="F299" s="41">
        <f>VLOOKUP(Data[[#This Row],[Product]],products[],2,0)</f>
        <v>6.49</v>
      </c>
      <c r="G299" s="42">
        <f>Data[[#This Row],[Units]]*Data[[#This Row],[Cost per Unit ]]</f>
        <v>233.64000000000001</v>
      </c>
      <c r="H299" s="46">
        <f>Data[[#This Row],[Amount]]-Data[[#This Row],[Total Cost ]]</f>
        <v>396.36</v>
      </c>
    </row>
    <row r="300" spans="1:8" x14ac:dyDescent="0.2">
      <c r="A300" s="7" t="s">
        <v>17</v>
      </c>
      <c r="B300" s="7" t="s">
        <v>13</v>
      </c>
      <c r="C300" s="7" t="s">
        <v>52</v>
      </c>
      <c r="D300" s="8">
        <v>2429</v>
      </c>
      <c r="E300" s="9">
        <v>144</v>
      </c>
      <c r="F300" s="41">
        <f>VLOOKUP(Data[[#This Row],[Product]],products[],2,0)</f>
        <v>16.73</v>
      </c>
      <c r="G300" s="42">
        <f>Data[[#This Row],[Units]]*Data[[#This Row],[Cost per Unit ]]</f>
        <v>2409.12</v>
      </c>
      <c r="H300" s="46">
        <f>Data[[#This Row],[Amount]]-Data[[#This Row],[Total Cost ]]</f>
        <v>19.880000000000109</v>
      </c>
    </row>
    <row r="301" spans="1:8" x14ac:dyDescent="0.2">
      <c r="A301" s="3" t="s">
        <v>17</v>
      </c>
      <c r="B301" s="3" t="s">
        <v>21</v>
      </c>
      <c r="C301" s="3" t="s">
        <v>27</v>
      </c>
      <c r="D301" s="4">
        <v>2142</v>
      </c>
      <c r="E301" s="5">
        <v>114</v>
      </c>
      <c r="F301" s="41">
        <f>VLOOKUP(Data[[#This Row],[Product]],products[],2,0)</f>
        <v>13.15</v>
      </c>
      <c r="G301" s="42">
        <f>Data[[#This Row],[Units]]*Data[[#This Row],[Cost per Unit ]]</f>
        <v>1499.1000000000001</v>
      </c>
      <c r="H301" s="46">
        <f>Data[[#This Row],[Amount]]-Data[[#This Row],[Total Cost ]]</f>
        <v>642.89999999999986</v>
      </c>
    </row>
    <row r="302" spans="1:8" x14ac:dyDescent="0.2">
      <c r="A302" s="7" t="s">
        <v>39</v>
      </c>
      <c r="B302" s="7" t="s">
        <v>8</v>
      </c>
      <c r="C302" s="7" t="s">
        <v>9</v>
      </c>
      <c r="D302" s="8">
        <v>6454</v>
      </c>
      <c r="E302" s="9">
        <v>54</v>
      </c>
      <c r="F302" s="41">
        <f>VLOOKUP(Data[[#This Row],[Product]],products[],2,0)</f>
        <v>14.49</v>
      </c>
      <c r="G302" s="42">
        <f>Data[[#This Row],[Units]]*Data[[#This Row],[Cost per Unit ]]</f>
        <v>782.46</v>
      </c>
      <c r="H302" s="46">
        <f>Data[[#This Row],[Amount]]-Data[[#This Row],[Total Cost ]]</f>
        <v>5671.54</v>
      </c>
    </row>
    <row r="303" spans="1:8" x14ac:dyDescent="0.2">
      <c r="A303" s="3" t="s">
        <v>39</v>
      </c>
      <c r="B303" s="3" t="s">
        <v>8</v>
      </c>
      <c r="C303" s="3" t="s">
        <v>29</v>
      </c>
      <c r="D303" s="4">
        <v>4487</v>
      </c>
      <c r="E303" s="5">
        <v>333</v>
      </c>
      <c r="F303" s="41">
        <f>VLOOKUP(Data[[#This Row],[Product]],products[],2,0)</f>
        <v>8.7899999999999991</v>
      </c>
      <c r="G303" s="42">
        <f>Data[[#This Row],[Units]]*Data[[#This Row],[Cost per Unit ]]</f>
        <v>2927.0699999999997</v>
      </c>
      <c r="H303" s="46">
        <f>Data[[#This Row],[Amount]]-Data[[#This Row],[Total Cost ]]</f>
        <v>1559.9300000000003</v>
      </c>
    </row>
    <row r="304" spans="1:8" x14ac:dyDescent="0.2">
      <c r="A304" s="7" t="s">
        <v>46</v>
      </c>
      <c r="B304" s="7" t="s">
        <v>8</v>
      </c>
      <c r="C304" s="7" t="s">
        <v>18</v>
      </c>
      <c r="D304" s="8">
        <v>938</v>
      </c>
      <c r="E304" s="9">
        <v>366</v>
      </c>
      <c r="F304" s="41">
        <f>VLOOKUP(Data[[#This Row],[Product]],products[],2,0)</f>
        <v>11.88</v>
      </c>
      <c r="G304" s="42">
        <f>Data[[#This Row],[Units]]*Data[[#This Row],[Cost per Unit ]]</f>
        <v>4348.08</v>
      </c>
      <c r="H304" s="46">
        <f>Data[[#This Row],[Amount]]-Data[[#This Row],[Total Cost ]]</f>
        <v>-3410.08</v>
      </c>
    </row>
    <row r="305" spans="1:8" x14ac:dyDescent="0.2">
      <c r="A305" s="3" t="s">
        <v>46</v>
      </c>
      <c r="B305" s="3" t="s">
        <v>33</v>
      </c>
      <c r="C305" s="3" t="s">
        <v>50</v>
      </c>
      <c r="D305" s="4">
        <v>8841</v>
      </c>
      <c r="E305" s="5">
        <v>303</v>
      </c>
      <c r="F305" s="41">
        <f>VLOOKUP(Data[[#This Row],[Product]],products[],2,0)</f>
        <v>5.6</v>
      </c>
      <c r="G305" s="42">
        <f>Data[[#This Row],[Units]]*Data[[#This Row],[Cost per Unit ]]</f>
        <v>1696.8</v>
      </c>
      <c r="H305" s="46">
        <f>Data[[#This Row],[Amount]]-Data[[#This Row],[Total Cost ]]</f>
        <v>7144.2</v>
      </c>
    </row>
    <row r="306" spans="1:8" x14ac:dyDescent="0.2">
      <c r="A306" s="7" t="s">
        <v>45</v>
      </c>
      <c r="B306" s="7" t="s">
        <v>26</v>
      </c>
      <c r="C306" s="7" t="s">
        <v>30</v>
      </c>
      <c r="D306" s="8">
        <v>4018</v>
      </c>
      <c r="E306" s="9">
        <v>126</v>
      </c>
      <c r="F306" s="41">
        <f>VLOOKUP(Data[[#This Row],[Product]],products[],2,0)</f>
        <v>12.37</v>
      </c>
      <c r="G306" s="42">
        <f>Data[[#This Row],[Units]]*Data[[#This Row],[Cost per Unit ]]</f>
        <v>1558.62</v>
      </c>
      <c r="H306" s="46">
        <f>Data[[#This Row],[Amount]]-Data[[#This Row],[Total Cost ]]</f>
        <v>2459.38</v>
      </c>
    </row>
    <row r="307" spans="1:8" x14ac:dyDescent="0.2">
      <c r="A307" s="3" t="s">
        <v>20</v>
      </c>
      <c r="B307" s="3" t="s">
        <v>8</v>
      </c>
      <c r="C307" s="3" t="s">
        <v>24</v>
      </c>
      <c r="D307" s="4">
        <v>714</v>
      </c>
      <c r="E307" s="5">
        <v>231</v>
      </c>
      <c r="F307" s="41">
        <f>VLOOKUP(Data[[#This Row],[Product]],products[],2,0)</f>
        <v>11.73</v>
      </c>
      <c r="G307" s="42">
        <f>Data[[#This Row],[Units]]*Data[[#This Row],[Cost per Unit ]]</f>
        <v>2709.63</v>
      </c>
      <c r="H307" s="46">
        <f>Data[[#This Row],[Amount]]-Data[[#This Row],[Total Cost ]]</f>
        <v>-1995.63</v>
      </c>
    </row>
    <row r="308" spans="1:8" x14ac:dyDescent="0.2">
      <c r="A308" s="7" t="s">
        <v>17</v>
      </c>
      <c r="B308" s="7" t="s">
        <v>33</v>
      </c>
      <c r="C308" s="7" t="s">
        <v>27</v>
      </c>
      <c r="D308" s="8">
        <v>3850</v>
      </c>
      <c r="E308" s="9">
        <v>102</v>
      </c>
      <c r="F308" s="41">
        <f>VLOOKUP(Data[[#This Row],[Product]],products[],2,0)</f>
        <v>13.15</v>
      </c>
      <c r="G308" s="42">
        <f>Data[[#This Row],[Units]]*Data[[#This Row],[Cost per Unit ]]</f>
        <v>1341.3</v>
      </c>
      <c r="H308" s="46">
        <f>Data[[#This Row],[Amount]]-Data[[#This Row],[Total Cost ]]</f>
        <v>2508.6999999999998</v>
      </c>
    </row>
  </sheetData>
  <mergeCells count="1">
    <mergeCell ref="J8:K8"/>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0A248-597E-FD4A-AA80-76E7E75DC93F}">
  <dimension ref="A1:I24"/>
  <sheetViews>
    <sheetView showGridLines="0" zoomScale="140" zoomScaleNormal="140" workbookViewId="0">
      <selection activeCell="E15" sqref="E15"/>
    </sheetView>
  </sheetViews>
  <sheetFormatPr baseColWidth="10" defaultRowHeight="16" x14ac:dyDescent="0.2"/>
  <cols>
    <col min="1" max="1" width="23.6640625" bestFit="1" customWidth="1"/>
    <col min="2" max="2" width="25.6640625" customWidth="1"/>
    <col min="3" max="3" width="15" customWidth="1"/>
    <col min="4" max="4" width="12.5" bestFit="1" customWidth="1"/>
    <col min="5" max="5" width="18" bestFit="1" customWidth="1"/>
    <col min="6" max="6" width="7.5" bestFit="1" customWidth="1"/>
    <col min="7" max="7" width="13.33203125" customWidth="1"/>
    <col min="8" max="8" width="15.1640625" customWidth="1"/>
    <col min="9" max="12" width="8.6640625" bestFit="1" customWidth="1"/>
    <col min="13" max="13" width="7.5" bestFit="1" customWidth="1"/>
    <col min="14" max="14" width="8.6640625" bestFit="1" customWidth="1"/>
    <col min="15" max="15" width="8.1640625" bestFit="1" customWidth="1"/>
    <col min="16" max="25" width="8.6640625" bestFit="1" customWidth="1"/>
    <col min="26" max="26" width="7.5" bestFit="1" customWidth="1"/>
    <col min="27" max="27" width="8.6640625" bestFit="1" customWidth="1"/>
    <col min="28" max="28" width="7.5" bestFit="1" customWidth="1"/>
    <col min="29" max="29" width="9.1640625" bestFit="1" customWidth="1"/>
    <col min="30" max="31" width="8.6640625" bestFit="1" customWidth="1"/>
    <col min="32" max="32" width="7.5" bestFit="1" customWidth="1"/>
    <col min="33" max="38" width="8.6640625" bestFit="1" customWidth="1"/>
    <col min="39" max="39" width="7.5" bestFit="1" customWidth="1"/>
    <col min="40" max="42" width="8.6640625" bestFit="1" customWidth="1"/>
    <col min="43" max="43" width="7.5" bestFit="1" customWidth="1"/>
    <col min="44" max="44" width="8.6640625" bestFit="1" customWidth="1"/>
    <col min="45" max="46" width="7.5" bestFit="1" customWidth="1"/>
    <col min="47" max="47" width="8.6640625" bestFit="1" customWidth="1"/>
    <col min="48" max="48" width="7.5" bestFit="1" customWidth="1"/>
    <col min="49" max="49" width="8.6640625" bestFit="1" customWidth="1"/>
    <col min="50" max="50" width="7.5" bestFit="1" customWidth="1"/>
    <col min="51" max="51" width="9.6640625" bestFit="1" customWidth="1"/>
    <col min="52" max="52" width="8.6640625" bestFit="1" customWidth="1"/>
    <col min="53" max="54" width="7.5" bestFit="1" customWidth="1"/>
    <col min="55" max="57" width="8.6640625" bestFit="1" customWidth="1"/>
    <col min="58" max="58" width="9.6640625" bestFit="1" customWidth="1"/>
  </cols>
  <sheetData>
    <row r="1" spans="1:9" ht="25" customHeight="1" x14ac:dyDescent="0.2">
      <c r="A1" s="48" t="s">
        <v>98</v>
      </c>
      <c r="B1" s="48"/>
      <c r="C1" s="48"/>
      <c r="D1" s="48"/>
      <c r="E1" s="48"/>
      <c r="F1" s="48"/>
      <c r="G1" s="48"/>
      <c r="H1" s="48"/>
      <c r="I1" s="48"/>
    </row>
    <row r="2" spans="1:9" ht="17" thickBot="1" x14ac:dyDescent="0.25">
      <c r="A2" s="47"/>
      <c r="B2" s="47"/>
      <c r="C2" s="47"/>
      <c r="D2" s="47"/>
      <c r="E2" s="47"/>
      <c r="F2" s="47"/>
      <c r="G2" s="47"/>
      <c r="H2" s="47"/>
      <c r="I2" s="47"/>
    </row>
    <row r="3" spans="1:9" ht="17" thickBot="1" x14ac:dyDescent="0.25">
      <c r="A3" s="51" t="s">
        <v>92</v>
      </c>
      <c r="B3" s="52" t="s">
        <v>26</v>
      </c>
      <c r="C3" s="47"/>
      <c r="D3" s="47"/>
      <c r="E3" s="47"/>
      <c r="F3" s="47"/>
      <c r="G3" s="47"/>
      <c r="H3" s="47"/>
      <c r="I3" s="47"/>
    </row>
    <row r="4" spans="1:9" ht="17" thickBot="1" x14ac:dyDescent="0.25">
      <c r="A4" s="47"/>
      <c r="B4" s="47"/>
      <c r="C4" s="47"/>
      <c r="D4" s="47"/>
      <c r="E4" s="47"/>
      <c r="F4" s="47"/>
      <c r="G4" s="47"/>
      <c r="H4" s="47"/>
      <c r="I4" s="47"/>
    </row>
    <row r="5" spans="1:9" ht="26" customHeight="1" thickBot="1" x14ac:dyDescent="0.25">
      <c r="A5" s="53" t="s">
        <v>101</v>
      </c>
      <c r="B5" s="54"/>
      <c r="C5" s="55"/>
      <c r="D5" s="47"/>
      <c r="E5" s="47"/>
      <c r="F5" s="47"/>
      <c r="G5" s="47"/>
      <c r="H5" s="47"/>
      <c r="I5" s="47"/>
    </row>
    <row r="6" spans="1:9" ht="17" thickBot="1" x14ac:dyDescent="0.25">
      <c r="A6" s="56" t="s">
        <v>93</v>
      </c>
      <c r="B6" s="62"/>
      <c r="C6" s="63">
        <f>COUNTIFS(Data[Geography],B3)</f>
        <v>40</v>
      </c>
    </row>
    <row r="7" spans="1:9" ht="17" thickBot="1" x14ac:dyDescent="0.25">
      <c r="A7" s="59"/>
      <c r="B7" s="60" t="s">
        <v>97</v>
      </c>
      <c r="C7" s="61" t="s">
        <v>56</v>
      </c>
    </row>
    <row r="8" spans="1:9" x14ac:dyDescent="0.2">
      <c r="A8" s="57" t="s">
        <v>94</v>
      </c>
      <c r="B8" s="58">
        <f>SUMIFS(Data[Amount],Data[Geography],B3)</f>
        <v>173530</v>
      </c>
      <c r="C8" s="58">
        <f>AVERAGEIF(Data[Geography],B3,Data[Amount])</f>
        <v>4338.25</v>
      </c>
    </row>
    <row r="9" spans="1:9" x14ac:dyDescent="0.2">
      <c r="A9" s="49" t="s">
        <v>95</v>
      </c>
      <c r="B9" s="50">
        <f>SUMIF(Data[Geography],B3,Data[[Total Cost ]])</f>
        <v>53938.530000000028</v>
      </c>
      <c r="C9" s="50">
        <f>AVERAGEIF(Data[Geography],B3,Data[[Total Cost ]])</f>
        <v>1348.4632500000007</v>
      </c>
    </row>
    <row r="10" spans="1:9" x14ac:dyDescent="0.2">
      <c r="A10" s="49" t="s">
        <v>90</v>
      </c>
      <c r="B10" s="50">
        <f>SUMIF(Data[Geography],B3,Data[[Profit ]])</f>
        <v>119591.47000000002</v>
      </c>
      <c r="C10" s="50">
        <f>AVERAGEIF(Data[Geography],B3,Data[[Profit ]])</f>
        <v>2989.7867500000002</v>
      </c>
    </row>
    <row r="11" spans="1:9" x14ac:dyDescent="0.2">
      <c r="A11" s="49" t="s">
        <v>96</v>
      </c>
      <c r="B11" s="50">
        <f>SUMIF(Data[Geography],B3,Data[Units])</f>
        <v>5745</v>
      </c>
      <c r="C11" s="50">
        <f>AVERAGEIF(Data[Geography],B3,Data[Units])</f>
        <v>143.625</v>
      </c>
    </row>
    <row r="12" spans="1:9" x14ac:dyDescent="0.2">
      <c r="A12" s="47"/>
      <c r="B12" s="47"/>
      <c r="C12" s="47"/>
      <c r="D12" s="47"/>
    </row>
    <row r="13" spans="1:9" ht="26" customHeight="1" thickBot="1" x14ac:dyDescent="0.25">
      <c r="A13" s="64" t="s">
        <v>99</v>
      </c>
      <c r="B13" s="65"/>
      <c r="C13" s="65"/>
      <c r="D13" s="65"/>
      <c r="E13" s="65"/>
      <c r="F13" s="47"/>
      <c r="G13" s="47"/>
      <c r="H13" s="47"/>
      <c r="I13" s="47"/>
    </row>
    <row r="14" spans="1:9" ht="17" thickBot="1" x14ac:dyDescent="0.25">
      <c r="A14" s="66" t="s">
        <v>100</v>
      </c>
      <c r="B14" s="67" t="s">
        <v>3</v>
      </c>
      <c r="C14" s="67" t="s">
        <v>3</v>
      </c>
      <c r="D14" s="67" t="s">
        <v>4</v>
      </c>
      <c r="E14" s="68" t="s">
        <v>102</v>
      </c>
    </row>
    <row r="15" spans="1:9" x14ac:dyDescent="0.2">
      <c r="A15" s="69" t="s">
        <v>45</v>
      </c>
      <c r="B15" s="73">
        <f>C15</f>
        <v>45752</v>
      </c>
      <c r="C15" s="58">
        <f>SUMIFS(Data[Amount],Data[Geography],B3,Data[Sales Person],A15)</f>
        <v>45752</v>
      </c>
      <c r="D15" s="58">
        <f>SUMIFS(Data[Units],Data[Geography],$B$3,Data[Sales Person],A15)</f>
        <v>1518</v>
      </c>
      <c r="E15" s="71">
        <f>IF(C15&gt;12000,1,-1)</f>
        <v>1</v>
      </c>
    </row>
    <row r="16" spans="1:9" x14ac:dyDescent="0.2">
      <c r="A16" s="70" t="s">
        <v>12</v>
      </c>
      <c r="B16" s="73">
        <f t="shared" ref="B16:B24" si="0">C16</f>
        <v>27132</v>
      </c>
      <c r="C16" s="50">
        <f>SUMIFS(Data[Amount],Data[Geography],B3,Data[Sales Person],A16)</f>
        <v>27132</v>
      </c>
      <c r="D16" s="50">
        <f>SUMIFS(Data[Units],Data[Geography],$B$3,Data[Sales Person],A16)</f>
        <v>447</v>
      </c>
      <c r="E16" s="72">
        <f t="shared" ref="E16:E24" si="1">IF(C16&gt;12000,1,-1)</f>
        <v>1</v>
      </c>
    </row>
    <row r="17" spans="1:5" x14ac:dyDescent="0.2">
      <c r="A17" s="70" t="s">
        <v>20</v>
      </c>
      <c r="B17" s="73">
        <f t="shared" si="0"/>
        <v>3976</v>
      </c>
      <c r="C17" s="50">
        <f>SUMIFS(Data[Amount],Data[Geography],B3,Data[Sales Person],A17)</f>
        <v>3976</v>
      </c>
      <c r="D17" s="50">
        <f>SUMIFS(Data[Units],Data[Geography],$B$3,Data[Sales Person],A17)</f>
        <v>72</v>
      </c>
      <c r="E17" s="72">
        <f t="shared" si="1"/>
        <v>-1</v>
      </c>
    </row>
    <row r="18" spans="1:5" x14ac:dyDescent="0.2">
      <c r="A18" s="70" t="s">
        <v>39</v>
      </c>
      <c r="B18" s="73">
        <f t="shared" si="0"/>
        <v>5404</v>
      </c>
      <c r="C18" s="50">
        <f>SUMIFS(Data[Amount],Data[Geography],B3,Data[Sales Person],A18)</f>
        <v>5404</v>
      </c>
      <c r="D18" s="50">
        <f>SUMIFS(Data[Units],Data[Geography],$B$3,Data[Sales Person],A18)</f>
        <v>444</v>
      </c>
      <c r="E18" s="72">
        <f t="shared" si="1"/>
        <v>-1</v>
      </c>
    </row>
    <row r="19" spans="1:5" x14ac:dyDescent="0.2">
      <c r="A19" s="70" t="s">
        <v>25</v>
      </c>
      <c r="B19" s="73">
        <f t="shared" si="0"/>
        <v>15827</v>
      </c>
      <c r="C19" s="50">
        <f>SUMIFS(Data[Amount],Data[Geography],B3,Data[Sales Person],A19)</f>
        <v>15827</v>
      </c>
      <c r="D19" s="50">
        <f>SUMIFS(Data[Units],Data[Geography],$B$3,Data[Sales Person],A19)</f>
        <v>885</v>
      </c>
      <c r="E19" s="72">
        <f t="shared" si="1"/>
        <v>1</v>
      </c>
    </row>
    <row r="20" spans="1:5" x14ac:dyDescent="0.2">
      <c r="A20" s="70" t="s">
        <v>42</v>
      </c>
      <c r="B20" s="73">
        <f t="shared" si="0"/>
        <v>16548</v>
      </c>
      <c r="C20" s="50">
        <f>SUMIFS(Data[Amount],Data[Geography],B3,Data[Sales Person],A20)</f>
        <v>16548</v>
      </c>
      <c r="D20" s="50">
        <f>SUMIFS(Data[Units],Data[Geography],$B$3,Data[Sales Person],A20)</f>
        <v>552</v>
      </c>
      <c r="E20" s="72">
        <f t="shared" si="1"/>
        <v>1</v>
      </c>
    </row>
    <row r="21" spans="1:5" x14ac:dyDescent="0.2">
      <c r="A21" s="70" t="s">
        <v>46</v>
      </c>
      <c r="B21" s="73">
        <f t="shared" si="0"/>
        <v>10269</v>
      </c>
      <c r="C21" s="50">
        <f>SUMIFS(Data[Amount],Data[Geography],B3,Data[Sales Person],A21)</f>
        <v>10269</v>
      </c>
      <c r="D21" s="50">
        <f>SUMIFS(Data[Units],Data[Geography],$B$3,Data[Sales Person],A21)</f>
        <v>492</v>
      </c>
      <c r="E21" s="72">
        <f t="shared" si="1"/>
        <v>-1</v>
      </c>
    </row>
    <row r="22" spans="1:5" x14ac:dyDescent="0.2">
      <c r="A22" s="70" t="s">
        <v>17</v>
      </c>
      <c r="B22" s="73">
        <f t="shared" si="0"/>
        <v>9751</v>
      </c>
      <c r="C22" s="50">
        <f>SUMIFS(Data[Amount],Data[Geography],B3,Data[Sales Person],A22)</f>
        <v>9751</v>
      </c>
      <c r="D22" s="50">
        <f>SUMIFS(Data[Units],Data[Geography],$B$3,Data[Sales Person],A22)</f>
        <v>582</v>
      </c>
      <c r="E22" s="72">
        <f t="shared" si="1"/>
        <v>-1</v>
      </c>
    </row>
    <row r="23" spans="1:5" x14ac:dyDescent="0.2">
      <c r="A23" s="70" t="s">
        <v>54</v>
      </c>
      <c r="B23" s="73">
        <f t="shared" si="0"/>
        <v>17808</v>
      </c>
      <c r="C23" s="50">
        <f>SUMIFS(Data[Amount],Data[Geography],B3,Data[Sales Person],A23)</f>
        <v>17808</v>
      </c>
      <c r="D23" s="50">
        <f>SUMIFS(Data[Units],Data[Geography],$B$3,Data[Sales Person],A23)</f>
        <v>309</v>
      </c>
      <c r="E23" s="72">
        <f t="shared" si="1"/>
        <v>1</v>
      </c>
    </row>
    <row r="24" spans="1:5" x14ac:dyDescent="0.2">
      <c r="A24" s="70" t="s">
        <v>7</v>
      </c>
      <c r="B24" s="73">
        <f t="shared" si="0"/>
        <v>21063</v>
      </c>
      <c r="C24" s="50">
        <f>SUMIFS(Data[Amount],Data[Geography],B3,Data[Sales Person],A24)</f>
        <v>21063</v>
      </c>
      <c r="D24" s="50">
        <f>SUMIFS(Data[Units],Data[Geography],$B$3,Data[Sales Person],A24)</f>
        <v>444</v>
      </c>
      <c r="E24" s="72">
        <f t="shared" si="1"/>
        <v>1</v>
      </c>
    </row>
  </sheetData>
  <mergeCells count="3">
    <mergeCell ref="A5:C5"/>
    <mergeCell ref="A1:I1"/>
    <mergeCell ref="A13:E13"/>
  </mergeCells>
  <conditionalFormatting sqref="E15:E24">
    <cfRule type="iconSet" priority="2">
      <iconSet iconSet="3Symbols" showValue="0">
        <cfvo type="percent" val="0"/>
        <cfvo type="num" val="0"/>
        <cfvo type="num" val="1"/>
      </iconSet>
    </cfRule>
  </conditionalFormatting>
  <conditionalFormatting sqref="B15:B24">
    <cfRule type="dataBar" priority="1">
      <dataBar showValue="0">
        <cfvo type="min"/>
        <cfvo type="max"/>
        <color rgb="FF63C384"/>
      </dataBar>
      <extLst>
        <ext xmlns:x14="http://schemas.microsoft.com/office/spreadsheetml/2009/9/main" uri="{B025F937-C7B1-47D3-B67F-A62EFF666E3E}">
          <x14:id>{EF0D8941-FB19-C94D-A8CF-628C0D9B1B8D}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F0D8941-FB19-C94D-A8CF-628C0D9B1B8D}">
            <x14:dataBar minLength="0" maxLength="100" gradient="0">
              <x14:cfvo type="autoMin"/>
              <x14:cfvo type="autoMax"/>
              <x14:negativeFillColor rgb="FFFF0000"/>
              <x14:axisColor rgb="FF000000"/>
            </x14:dataBar>
          </x14:cfRule>
          <xm:sqref>B15:B24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81C986A-3293-F846-959B-C8D88345A329}">
          <x14:formula1>
            <xm:f>'Raw Data'!$K$46:$K$51</xm:f>
          </x14:formula1>
          <xm:sqref>B3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13B2F-27A7-E246-A2BF-AB4574747D20}">
  <dimension ref="A4:H33"/>
  <sheetViews>
    <sheetView zoomScale="140" zoomScaleNormal="140" workbookViewId="0">
      <selection activeCell="A7" sqref="A7"/>
    </sheetView>
  </sheetViews>
  <sheetFormatPr baseColWidth="10" defaultRowHeight="16" x14ac:dyDescent="0.2"/>
  <cols>
    <col min="1" max="1" width="20.5" bestFit="1" customWidth="1"/>
    <col min="2" max="2" width="14.1640625" bestFit="1" customWidth="1"/>
    <col min="3" max="3" width="11.83203125" bestFit="1" customWidth="1"/>
    <col min="4" max="4" width="12.5" bestFit="1" customWidth="1"/>
    <col min="5" max="5" width="12.33203125" bestFit="1" customWidth="1"/>
  </cols>
  <sheetData>
    <row r="4" spans="1:8" x14ac:dyDescent="0.2">
      <c r="A4" s="76" t="s">
        <v>72</v>
      </c>
      <c r="B4" s="35" t="s">
        <v>74</v>
      </c>
      <c r="C4" s="35" t="s">
        <v>75</v>
      </c>
      <c r="D4" s="35" t="s">
        <v>91</v>
      </c>
      <c r="E4" s="75" t="s">
        <v>103</v>
      </c>
      <c r="F4" s="43"/>
      <c r="G4" s="43"/>
      <c r="H4" s="43"/>
    </row>
    <row r="5" spans="1:8" x14ac:dyDescent="0.2">
      <c r="A5" s="25" t="s">
        <v>48</v>
      </c>
      <c r="B5" s="43">
        <v>35378</v>
      </c>
      <c r="C5" s="43">
        <v>1044</v>
      </c>
      <c r="D5" s="43">
        <v>30189.32</v>
      </c>
      <c r="E5" s="74">
        <v>85.333597150771666</v>
      </c>
      <c r="F5" s="43"/>
      <c r="G5" s="43"/>
      <c r="H5" s="43"/>
    </row>
    <row r="6" spans="1:8" x14ac:dyDescent="0.2">
      <c r="A6" s="25" t="s">
        <v>44</v>
      </c>
      <c r="B6" s="43">
        <v>37772</v>
      </c>
      <c r="C6" s="43">
        <v>1308</v>
      </c>
      <c r="D6" s="43">
        <v>26000</v>
      </c>
      <c r="E6" s="74">
        <v>68.834056973419464</v>
      </c>
      <c r="F6" s="43"/>
      <c r="G6" s="43"/>
      <c r="H6" s="43"/>
    </row>
    <row r="7" spans="1:8" x14ac:dyDescent="0.2">
      <c r="A7" s="25" t="s">
        <v>24</v>
      </c>
      <c r="B7" s="43">
        <v>68971</v>
      </c>
      <c r="C7" s="43">
        <v>1533</v>
      </c>
      <c r="D7" s="43">
        <v>50988.91</v>
      </c>
      <c r="E7" s="74">
        <v>73.928042220643462</v>
      </c>
      <c r="F7" s="43"/>
      <c r="G7" s="43"/>
      <c r="H7" s="43"/>
    </row>
    <row r="8" spans="1:8" x14ac:dyDescent="0.2">
      <c r="A8" s="25" t="s">
        <v>18</v>
      </c>
      <c r="B8" s="43">
        <v>33551</v>
      </c>
      <c r="C8" s="43">
        <v>1566</v>
      </c>
      <c r="D8" s="43">
        <v>14946.92</v>
      </c>
      <c r="E8" s="74">
        <v>44.549849482876816</v>
      </c>
      <c r="F8" s="43"/>
      <c r="G8" s="43"/>
      <c r="H8" s="43"/>
    </row>
    <row r="9" spans="1:8" x14ac:dyDescent="0.2">
      <c r="A9" s="25" t="s">
        <v>34</v>
      </c>
      <c r="B9" s="43">
        <v>39263</v>
      </c>
      <c r="C9" s="43">
        <v>1683</v>
      </c>
      <c r="D9" s="43">
        <v>29518.43</v>
      </c>
      <c r="E9" s="74">
        <v>75.181290273285285</v>
      </c>
      <c r="F9" s="43"/>
      <c r="G9" s="43"/>
      <c r="H9" s="43"/>
    </row>
    <row r="10" spans="1:8" x14ac:dyDescent="0.2">
      <c r="A10" s="25" t="s">
        <v>22</v>
      </c>
      <c r="B10" s="43">
        <v>52150</v>
      </c>
      <c r="C10" s="43">
        <v>1752</v>
      </c>
      <c r="D10" s="43">
        <v>40814.559999999998</v>
      </c>
      <c r="E10" s="74">
        <v>78.263777564717159</v>
      </c>
      <c r="F10" s="43"/>
      <c r="G10" s="43"/>
      <c r="H10" s="43"/>
    </row>
    <row r="11" spans="1:8" x14ac:dyDescent="0.2">
      <c r="A11" s="25" t="s">
        <v>47</v>
      </c>
      <c r="B11" s="43">
        <v>56644</v>
      </c>
      <c r="C11" s="43">
        <v>1812</v>
      </c>
      <c r="D11" s="43">
        <v>44884.119999999995</v>
      </c>
      <c r="E11" s="74">
        <v>79.238966174705169</v>
      </c>
      <c r="F11" s="43"/>
      <c r="G11" s="43"/>
      <c r="H11" s="43"/>
    </row>
    <row r="12" spans="1:8" x14ac:dyDescent="0.2">
      <c r="A12" s="25" t="s">
        <v>30</v>
      </c>
      <c r="B12" s="43">
        <v>69160</v>
      </c>
      <c r="C12" s="43">
        <v>1854</v>
      </c>
      <c r="D12" s="43">
        <v>46226.02</v>
      </c>
      <c r="E12" s="74">
        <v>66.839242336610752</v>
      </c>
      <c r="F12" s="43"/>
      <c r="G12" s="43"/>
      <c r="H12" s="43"/>
    </row>
    <row r="13" spans="1:8" x14ac:dyDescent="0.2">
      <c r="A13" s="25" t="s">
        <v>11</v>
      </c>
      <c r="B13" s="43">
        <v>47271</v>
      </c>
      <c r="C13" s="43">
        <v>1881</v>
      </c>
      <c r="D13" s="43">
        <v>29721.270000000004</v>
      </c>
      <c r="E13" s="74">
        <v>62.874214634765515</v>
      </c>
      <c r="F13" s="43"/>
      <c r="G13" s="43"/>
      <c r="H13" s="43"/>
    </row>
    <row r="14" spans="1:8" x14ac:dyDescent="0.2">
      <c r="A14" s="25" t="s">
        <v>38</v>
      </c>
      <c r="B14" s="43">
        <v>44744</v>
      </c>
      <c r="C14" s="43">
        <v>1956</v>
      </c>
      <c r="D14" s="43">
        <v>29800.16</v>
      </c>
      <c r="E14" s="74">
        <v>66.601466118362239</v>
      </c>
      <c r="F14" s="43"/>
      <c r="G14" s="43"/>
      <c r="H14" s="43"/>
    </row>
    <row r="15" spans="1:8" x14ac:dyDescent="0.2">
      <c r="A15" s="25" t="s">
        <v>16</v>
      </c>
      <c r="B15" s="43">
        <v>43183</v>
      </c>
      <c r="C15" s="43">
        <v>2022</v>
      </c>
      <c r="D15" s="43">
        <v>19525.600000000002</v>
      </c>
      <c r="E15" s="74">
        <v>45.215941458444298</v>
      </c>
      <c r="F15" s="43"/>
      <c r="G15" s="43"/>
      <c r="H15" s="43"/>
    </row>
    <row r="16" spans="1:8" x14ac:dyDescent="0.2">
      <c r="A16" s="25" t="s">
        <v>36</v>
      </c>
      <c r="B16" s="43">
        <v>66283</v>
      </c>
      <c r="C16" s="43">
        <v>2052</v>
      </c>
      <c r="D16" s="43">
        <v>46234.96</v>
      </c>
      <c r="E16" s="74">
        <v>69.753873542235567</v>
      </c>
      <c r="F16" s="43"/>
      <c r="G16" s="43"/>
      <c r="H16" s="43"/>
    </row>
    <row r="17" spans="1:8" x14ac:dyDescent="0.2">
      <c r="A17" s="25" t="s">
        <v>27</v>
      </c>
      <c r="B17" s="43">
        <v>57372</v>
      </c>
      <c r="C17" s="43">
        <v>2106</v>
      </c>
      <c r="D17" s="43">
        <v>29678.100000000002</v>
      </c>
      <c r="E17" s="74">
        <v>51.729240744614103</v>
      </c>
      <c r="F17" s="43"/>
      <c r="G17" s="43"/>
      <c r="H17" s="43"/>
    </row>
    <row r="18" spans="1:8" x14ac:dyDescent="0.2">
      <c r="A18" s="25" t="s">
        <v>50</v>
      </c>
      <c r="B18" s="43">
        <v>70273</v>
      </c>
      <c r="C18" s="43">
        <v>2142</v>
      </c>
      <c r="D18" s="43">
        <v>58277.799999999996</v>
      </c>
      <c r="E18" s="74">
        <v>82.930570773981472</v>
      </c>
      <c r="F18" s="43"/>
      <c r="G18" s="43"/>
      <c r="H18" s="43"/>
    </row>
    <row r="19" spans="1:8" x14ac:dyDescent="0.2">
      <c r="A19" s="25" t="s">
        <v>29</v>
      </c>
      <c r="B19" s="43">
        <v>62111</v>
      </c>
      <c r="C19" s="43">
        <v>2154</v>
      </c>
      <c r="D19" s="43">
        <v>43177.34</v>
      </c>
      <c r="E19" s="74">
        <v>69.516414161742674</v>
      </c>
      <c r="F19" s="43"/>
      <c r="G19" s="43"/>
      <c r="H19" s="43"/>
    </row>
    <row r="20" spans="1:8" x14ac:dyDescent="0.2">
      <c r="A20" s="25" t="s">
        <v>41</v>
      </c>
      <c r="B20" s="43">
        <v>54712</v>
      </c>
      <c r="C20" s="43">
        <v>2196</v>
      </c>
      <c r="D20" s="43">
        <v>31390.480000000003</v>
      </c>
      <c r="E20" s="74">
        <v>57.374031291124439</v>
      </c>
      <c r="F20" s="43"/>
      <c r="G20" s="43"/>
      <c r="H20" s="43"/>
    </row>
    <row r="21" spans="1:8" x14ac:dyDescent="0.2">
      <c r="A21" s="25" t="s">
        <v>14</v>
      </c>
      <c r="B21" s="43">
        <v>71967</v>
      </c>
      <c r="C21" s="43">
        <v>2301</v>
      </c>
      <c r="D21" s="43">
        <v>52063.350000000006</v>
      </c>
      <c r="E21" s="74">
        <v>72.343365709283418</v>
      </c>
      <c r="F21" s="43"/>
      <c r="G21" s="43"/>
      <c r="H21" s="43"/>
    </row>
    <row r="22" spans="1:8" x14ac:dyDescent="0.2">
      <c r="A22" s="25" t="s">
        <v>32</v>
      </c>
      <c r="B22" s="43">
        <v>63721</v>
      </c>
      <c r="C22" s="43">
        <v>2331</v>
      </c>
      <c r="D22" s="43">
        <v>56471.589999999989</v>
      </c>
      <c r="E22" s="74">
        <v>88.623201142480482</v>
      </c>
      <c r="F22" s="43"/>
      <c r="G22" s="43"/>
      <c r="H22" s="43"/>
    </row>
    <row r="23" spans="1:8" x14ac:dyDescent="0.2">
      <c r="A23" s="25" t="s">
        <v>9</v>
      </c>
      <c r="B23" s="43">
        <v>66500</v>
      </c>
      <c r="C23" s="43">
        <v>2802</v>
      </c>
      <c r="D23" s="43">
        <v>25899.02</v>
      </c>
      <c r="E23" s="74">
        <v>38.945894736842106</v>
      </c>
      <c r="F23" s="43"/>
      <c r="G23" s="43"/>
      <c r="H23" s="43"/>
    </row>
    <row r="24" spans="1:8" x14ac:dyDescent="0.2">
      <c r="A24" s="25" t="s">
        <v>51</v>
      </c>
      <c r="B24" s="43">
        <v>58009</v>
      </c>
      <c r="C24" s="43">
        <v>2976</v>
      </c>
      <c r="D24" s="43">
        <v>36700.840000000011</v>
      </c>
      <c r="E24" s="74">
        <v>63.267492975228002</v>
      </c>
      <c r="F24" s="43"/>
      <c r="G24" s="43"/>
      <c r="H24" s="43"/>
    </row>
    <row r="25" spans="1:8" x14ac:dyDescent="0.2">
      <c r="A25" s="25" t="s">
        <v>52</v>
      </c>
      <c r="B25" s="43">
        <v>69461</v>
      </c>
      <c r="C25" s="43">
        <v>2982</v>
      </c>
      <c r="D25" s="43">
        <v>19572.14</v>
      </c>
      <c r="E25" s="74">
        <v>28.177164164063299</v>
      </c>
      <c r="F25" s="43"/>
      <c r="G25" s="43"/>
      <c r="H25" s="43"/>
    </row>
    <row r="26" spans="1:8" x14ac:dyDescent="0.2">
      <c r="A26" s="25" t="s">
        <v>53</v>
      </c>
      <c r="B26" s="43">
        <v>72373</v>
      </c>
      <c r="C26" s="43">
        <v>3207</v>
      </c>
      <c r="D26" s="43">
        <v>39084.339999999989</v>
      </c>
      <c r="E26" s="74">
        <v>54.004034653807345</v>
      </c>
    </row>
    <row r="27" spans="1:8" x14ac:dyDescent="0.2">
      <c r="A27" s="25" t="s">
        <v>73</v>
      </c>
      <c r="B27" s="43">
        <v>1240869</v>
      </c>
      <c r="C27" s="43">
        <v>45660</v>
      </c>
      <c r="D27" s="43">
        <v>801165.27</v>
      </c>
    </row>
    <row r="29" spans="1:8" x14ac:dyDescent="0.2">
      <c r="A29" s="25" t="s">
        <v>105</v>
      </c>
      <c r="B29" t="s">
        <v>106</v>
      </c>
    </row>
    <row r="30" spans="1:8" x14ac:dyDescent="0.2">
      <c r="A30" s="25" t="s">
        <v>104</v>
      </c>
    </row>
    <row r="31" spans="1:8" ht="65" customHeight="1" x14ac:dyDescent="0.2">
      <c r="A31" s="77" t="s">
        <v>107</v>
      </c>
      <c r="B31" s="78" t="s">
        <v>111</v>
      </c>
      <c r="C31" s="78"/>
      <c r="D31" s="78"/>
      <c r="E31" s="78"/>
    </row>
    <row r="32" spans="1:8" x14ac:dyDescent="0.2">
      <c r="A32" t="s">
        <v>108</v>
      </c>
    </row>
    <row r="33" spans="1:5" ht="65" customHeight="1" x14ac:dyDescent="0.2">
      <c r="A33" s="77" t="s">
        <v>109</v>
      </c>
      <c r="B33" s="78" t="s">
        <v>110</v>
      </c>
      <c r="C33" s="78"/>
      <c r="D33" s="78"/>
      <c r="E33" s="78"/>
    </row>
  </sheetData>
  <mergeCells count="2">
    <mergeCell ref="B31:E31"/>
    <mergeCell ref="B33:E33"/>
  </mergeCells>
  <conditionalFormatting pivot="1" sqref="B5:B26">
    <cfRule type="colorScale" priority="2">
      <colorScale>
        <cfvo type="min"/>
        <cfvo type="percentile" val="50"/>
        <cfvo type="max"/>
        <color rgb="FFF8696B"/>
        <color rgb="FFFFEB84"/>
        <color rgb="FF63BE7B"/>
      </colorScale>
    </cfRule>
  </conditionalFormatting>
  <conditionalFormatting pivot="1" sqref="D5:D26">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3A9BB-37EA-0543-B5FF-0C380DEE6242}">
  <dimension ref="A1:C20"/>
  <sheetViews>
    <sheetView zoomScale="160" zoomScaleNormal="160" workbookViewId="0">
      <selection activeCell="D17" sqref="D17"/>
    </sheetView>
  </sheetViews>
  <sheetFormatPr baseColWidth="10" defaultRowHeight="16" x14ac:dyDescent="0.2"/>
  <cols>
    <col min="1" max="2" width="14.1640625" bestFit="1" customWidth="1"/>
    <col min="3" max="3" width="11.5" bestFit="1" customWidth="1"/>
  </cols>
  <sheetData>
    <row r="1" spans="1:3" ht="33" customHeight="1" x14ac:dyDescent="0.2">
      <c r="A1" s="29" t="s">
        <v>55</v>
      </c>
      <c r="B1" s="29"/>
      <c r="C1" s="29"/>
    </row>
    <row r="2" spans="1:3" x14ac:dyDescent="0.2">
      <c r="A2" s="15" t="s">
        <v>65</v>
      </c>
      <c r="B2" s="15" t="s">
        <v>63</v>
      </c>
      <c r="C2" s="15" t="s">
        <v>64</v>
      </c>
    </row>
    <row r="3" spans="1:3" x14ac:dyDescent="0.2">
      <c r="A3" s="14" t="s">
        <v>56</v>
      </c>
      <c r="B3" s="12">
        <f>AVERAGE(Data[Amount])</f>
        <v>4136.2299999999996</v>
      </c>
      <c r="C3" s="10">
        <f>AVERAGE(Data[Units])</f>
        <v>152.19999999999999</v>
      </c>
    </row>
    <row r="4" spans="1:3" x14ac:dyDescent="0.2">
      <c r="A4" s="14" t="s">
        <v>57</v>
      </c>
      <c r="B4" s="12">
        <f>MEDIAN(Data[Amount])</f>
        <v>3437</v>
      </c>
      <c r="C4" s="10">
        <f>MEDIAN(Data[Units])</f>
        <v>124.5</v>
      </c>
    </row>
    <row r="5" spans="1:3" x14ac:dyDescent="0.2">
      <c r="A5" s="14" t="s">
        <v>58</v>
      </c>
      <c r="B5" s="13">
        <f>MIN(Data[Amount])</f>
        <v>0</v>
      </c>
      <c r="C5" s="10">
        <f>MIN(Data[Units])</f>
        <v>0</v>
      </c>
    </row>
    <row r="6" spans="1:3" x14ac:dyDescent="0.2">
      <c r="A6" s="14" t="s">
        <v>59</v>
      </c>
      <c r="B6" s="12">
        <f>MAX(Data[Amount])</f>
        <v>16184</v>
      </c>
      <c r="C6" s="10">
        <f>MAX(Data[Units])</f>
        <v>525</v>
      </c>
    </row>
    <row r="7" spans="1:3" x14ac:dyDescent="0.2">
      <c r="A7" s="14" t="s">
        <v>60</v>
      </c>
      <c r="B7" s="12">
        <f>B6-B5</f>
        <v>16184</v>
      </c>
      <c r="C7" s="10">
        <f>C6-C5</f>
        <v>525</v>
      </c>
    </row>
    <row r="8" spans="1:3" x14ac:dyDescent="0.2">
      <c r="A8" s="10"/>
      <c r="B8" s="10"/>
      <c r="C8" s="10"/>
    </row>
    <row r="9" spans="1:3" x14ac:dyDescent="0.2">
      <c r="A9" s="10"/>
      <c r="B9" s="10"/>
      <c r="C9" s="10"/>
    </row>
    <row r="10" spans="1:3" x14ac:dyDescent="0.2">
      <c r="A10" s="14" t="s">
        <v>61</v>
      </c>
      <c r="B10" s="10">
        <f>_xlfn.PERCENTILE.EXC(Data[Amount],0.25)</f>
        <v>1652</v>
      </c>
      <c r="C10" s="10">
        <f>_xlfn.PERCENTILE.EXC(Data[Units],0.25)</f>
        <v>54</v>
      </c>
    </row>
    <row r="11" spans="1:3" x14ac:dyDescent="0.2">
      <c r="A11" s="14" t="s">
        <v>62</v>
      </c>
      <c r="B11" s="10">
        <f>_xlfn.PERCENTILE.EXC(Data[Amount],0.75)</f>
        <v>6245.75</v>
      </c>
      <c r="C11" s="10">
        <f>_xlfn.PERCENTILE.EXC(Data[Units],0.75)</f>
        <v>223.5</v>
      </c>
    </row>
    <row r="13" spans="1:3" ht="20" x14ac:dyDescent="0.2">
      <c r="A13" s="79" t="s">
        <v>112</v>
      </c>
    </row>
    <row r="14" spans="1:3" ht="20" x14ac:dyDescent="0.2">
      <c r="A14" s="80" t="s">
        <v>113</v>
      </c>
    </row>
    <row r="15" spans="1:3" ht="20" x14ac:dyDescent="0.2">
      <c r="A15" s="80" t="s">
        <v>114</v>
      </c>
    </row>
    <row r="16" spans="1:3" ht="20" x14ac:dyDescent="0.2">
      <c r="A16" s="80" t="s">
        <v>115</v>
      </c>
    </row>
    <row r="17" spans="1:1" ht="20" x14ac:dyDescent="0.2">
      <c r="A17" s="80" t="s">
        <v>116</v>
      </c>
    </row>
    <row r="18" spans="1:1" ht="20" x14ac:dyDescent="0.2">
      <c r="A18" s="80" t="s">
        <v>117</v>
      </c>
    </row>
    <row r="19" spans="1:1" ht="20" x14ac:dyDescent="0.2">
      <c r="A19" s="80" t="s">
        <v>118</v>
      </c>
    </row>
    <row r="20" spans="1:1" ht="20" x14ac:dyDescent="0.2">
      <c r="A20" s="80" t="s">
        <v>119</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E03F1-F265-E347-B57F-101B305D4640}">
  <dimension ref="A1:H303"/>
  <sheetViews>
    <sheetView zoomScale="110" zoomScaleNormal="110" workbookViewId="0">
      <selection activeCell="C29" sqref="C29"/>
    </sheetView>
  </sheetViews>
  <sheetFormatPr baseColWidth="10" defaultRowHeight="16" x14ac:dyDescent="0.2"/>
  <cols>
    <col min="1" max="1" width="47.33203125" bestFit="1" customWidth="1"/>
    <col min="2" max="2" width="12" bestFit="1" customWidth="1"/>
    <col min="3" max="3" width="20.33203125" bestFit="1" customWidth="1"/>
    <col min="4" max="4" width="10.33203125" customWidth="1"/>
    <col min="5" max="5" width="15.1640625" customWidth="1"/>
  </cols>
  <sheetData>
    <row r="1" spans="1:8" ht="20" x14ac:dyDescent="0.2">
      <c r="A1" s="30" t="s">
        <v>66</v>
      </c>
      <c r="B1" s="30"/>
      <c r="C1" s="30"/>
      <c r="D1" s="30"/>
      <c r="E1" s="30"/>
      <c r="H1" s="79" t="s">
        <v>120</v>
      </c>
    </row>
    <row r="2" spans="1:8" ht="20" x14ac:dyDescent="0.2">
      <c r="A2" s="30"/>
      <c r="B2" s="30"/>
      <c r="C2" s="30"/>
      <c r="D2" s="30"/>
      <c r="E2" s="30"/>
      <c r="H2" s="81" t="s">
        <v>121</v>
      </c>
    </row>
    <row r="3" spans="1:8" ht="20" x14ac:dyDescent="0.2">
      <c r="A3" s="1" t="s">
        <v>0</v>
      </c>
      <c r="B3" s="1" t="s">
        <v>1</v>
      </c>
      <c r="C3" s="1" t="s">
        <v>2</v>
      </c>
      <c r="D3" s="2" t="s">
        <v>3</v>
      </c>
      <c r="E3" s="2" t="s">
        <v>4</v>
      </c>
      <c r="H3" s="82"/>
    </row>
    <row r="4" spans="1:8" x14ac:dyDescent="0.2">
      <c r="A4" s="3" t="s">
        <v>54</v>
      </c>
      <c r="B4" s="3" t="s">
        <v>33</v>
      </c>
      <c r="C4" s="3" t="s">
        <v>16</v>
      </c>
      <c r="D4" s="4">
        <v>5586</v>
      </c>
      <c r="E4" s="5">
        <v>525</v>
      </c>
    </row>
    <row r="5" spans="1:8" x14ac:dyDescent="0.2">
      <c r="A5" s="7" t="s">
        <v>45</v>
      </c>
      <c r="B5" s="7" t="s">
        <v>21</v>
      </c>
      <c r="C5" s="7" t="s">
        <v>52</v>
      </c>
      <c r="D5" s="8">
        <v>798</v>
      </c>
      <c r="E5" s="9">
        <v>519</v>
      </c>
    </row>
    <row r="6" spans="1:8" x14ac:dyDescent="0.2">
      <c r="A6" s="7" t="s">
        <v>12</v>
      </c>
      <c r="B6" s="7" t="s">
        <v>33</v>
      </c>
      <c r="C6" s="7" t="s">
        <v>11</v>
      </c>
      <c r="D6" s="8">
        <v>819</v>
      </c>
      <c r="E6" s="9">
        <v>510</v>
      </c>
    </row>
    <row r="7" spans="1:8" x14ac:dyDescent="0.2">
      <c r="A7" s="7" t="s">
        <v>46</v>
      </c>
      <c r="B7" s="7" t="s">
        <v>49</v>
      </c>
      <c r="C7" s="7" t="s">
        <v>14</v>
      </c>
      <c r="D7" s="8">
        <v>7777</v>
      </c>
      <c r="E7" s="9">
        <v>504</v>
      </c>
    </row>
    <row r="8" spans="1:8" x14ac:dyDescent="0.2">
      <c r="A8" s="7" t="s">
        <v>17</v>
      </c>
      <c r="B8" s="7" t="s">
        <v>49</v>
      </c>
      <c r="C8" s="7" t="s">
        <v>41</v>
      </c>
      <c r="D8" s="8">
        <v>8463</v>
      </c>
      <c r="E8" s="9">
        <v>492</v>
      </c>
    </row>
    <row r="9" spans="1:8" x14ac:dyDescent="0.2">
      <c r="A9" s="3" t="s">
        <v>45</v>
      </c>
      <c r="B9" s="3" t="s">
        <v>26</v>
      </c>
      <c r="C9" s="3" t="s">
        <v>27</v>
      </c>
      <c r="D9" s="4">
        <v>1785</v>
      </c>
      <c r="E9" s="5">
        <v>462</v>
      </c>
    </row>
    <row r="10" spans="1:8" x14ac:dyDescent="0.2">
      <c r="A10" s="7" t="s">
        <v>12</v>
      </c>
      <c r="B10" s="7" t="s">
        <v>13</v>
      </c>
      <c r="C10" s="7" t="s">
        <v>14</v>
      </c>
      <c r="D10" s="8">
        <v>6706</v>
      </c>
      <c r="E10" s="9">
        <v>459</v>
      </c>
    </row>
    <row r="11" spans="1:8" x14ac:dyDescent="0.2">
      <c r="A11" s="7" t="s">
        <v>25</v>
      </c>
      <c r="B11" s="7" t="s">
        <v>8</v>
      </c>
      <c r="C11" s="7" t="s">
        <v>53</v>
      </c>
      <c r="D11" s="8">
        <v>3556</v>
      </c>
      <c r="E11" s="9">
        <v>459</v>
      </c>
    </row>
    <row r="12" spans="1:8" x14ac:dyDescent="0.2">
      <c r="A12" s="7" t="s">
        <v>25</v>
      </c>
      <c r="B12" s="7" t="s">
        <v>49</v>
      </c>
      <c r="C12" s="7" t="s">
        <v>50</v>
      </c>
      <c r="D12" s="8">
        <v>8008</v>
      </c>
      <c r="E12" s="9">
        <v>456</v>
      </c>
    </row>
    <row r="13" spans="1:8" x14ac:dyDescent="0.2">
      <c r="A13" s="7" t="s">
        <v>7</v>
      </c>
      <c r="B13" s="7" t="s">
        <v>13</v>
      </c>
      <c r="C13" s="7" t="s">
        <v>9</v>
      </c>
      <c r="D13" s="8">
        <v>2275</v>
      </c>
      <c r="E13" s="9">
        <v>447</v>
      </c>
    </row>
    <row r="14" spans="1:8" x14ac:dyDescent="0.2">
      <c r="A14" s="7" t="s">
        <v>7</v>
      </c>
      <c r="B14" s="7" t="s">
        <v>13</v>
      </c>
      <c r="C14" s="7" t="s">
        <v>30</v>
      </c>
      <c r="D14" s="8">
        <v>8869</v>
      </c>
      <c r="E14" s="9">
        <v>432</v>
      </c>
    </row>
    <row r="15" spans="1:8" x14ac:dyDescent="0.2">
      <c r="A15" s="3" t="s">
        <v>25</v>
      </c>
      <c r="B15" s="3" t="s">
        <v>26</v>
      </c>
      <c r="C15" s="3" t="s">
        <v>27</v>
      </c>
      <c r="D15" s="4">
        <v>2100</v>
      </c>
      <c r="E15" s="5">
        <v>414</v>
      </c>
    </row>
    <row r="16" spans="1:8" x14ac:dyDescent="0.2">
      <c r="A16" s="7" t="s">
        <v>25</v>
      </c>
      <c r="B16" s="7" t="s">
        <v>8</v>
      </c>
      <c r="C16" s="7" t="s">
        <v>29</v>
      </c>
      <c r="D16" s="8">
        <v>1904</v>
      </c>
      <c r="E16" s="9">
        <v>405</v>
      </c>
    </row>
    <row r="17" spans="1:5" x14ac:dyDescent="0.2">
      <c r="A17" s="3" t="s">
        <v>25</v>
      </c>
      <c r="B17" s="3" t="s">
        <v>13</v>
      </c>
      <c r="C17" s="3" t="s">
        <v>18</v>
      </c>
      <c r="D17" s="4">
        <v>1302</v>
      </c>
      <c r="E17" s="5">
        <v>402</v>
      </c>
    </row>
    <row r="18" spans="1:5" x14ac:dyDescent="0.2">
      <c r="A18" s="3" t="s">
        <v>25</v>
      </c>
      <c r="B18" s="3" t="s">
        <v>26</v>
      </c>
      <c r="C18" s="3" t="s">
        <v>51</v>
      </c>
      <c r="D18" s="4">
        <v>3052</v>
      </c>
      <c r="E18" s="5">
        <v>378</v>
      </c>
    </row>
    <row r="19" spans="1:5" x14ac:dyDescent="0.2">
      <c r="A19" s="3" t="s">
        <v>7</v>
      </c>
      <c r="B19" s="3" t="s">
        <v>13</v>
      </c>
      <c r="C19" s="3" t="s">
        <v>36</v>
      </c>
      <c r="D19" s="4">
        <v>6853</v>
      </c>
      <c r="E19" s="5">
        <v>372</v>
      </c>
    </row>
    <row r="20" spans="1:5" x14ac:dyDescent="0.2">
      <c r="A20" s="3" t="s">
        <v>39</v>
      </c>
      <c r="B20" s="3" t="s">
        <v>49</v>
      </c>
      <c r="C20" s="3" t="s">
        <v>16</v>
      </c>
      <c r="D20" s="4">
        <v>1932</v>
      </c>
      <c r="E20" s="5">
        <v>369</v>
      </c>
    </row>
    <row r="21" spans="1:5" x14ac:dyDescent="0.2">
      <c r="A21" s="7" t="s">
        <v>25</v>
      </c>
      <c r="B21" s="7" t="s">
        <v>49</v>
      </c>
      <c r="C21" s="7" t="s">
        <v>9</v>
      </c>
      <c r="D21" s="8">
        <v>3402</v>
      </c>
      <c r="E21" s="9">
        <v>366</v>
      </c>
    </row>
    <row r="22" spans="1:5" x14ac:dyDescent="0.2">
      <c r="A22" s="7" t="s">
        <v>46</v>
      </c>
      <c r="B22" s="7" t="s">
        <v>8</v>
      </c>
      <c r="C22" s="7" t="s">
        <v>18</v>
      </c>
      <c r="D22" s="8">
        <v>938</v>
      </c>
      <c r="E22" s="9">
        <v>366</v>
      </c>
    </row>
    <row r="23" spans="1:5" x14ac:dyDescent="0.2">
      <c r="A23" s="3" t="s">
        <v>12</v>
      </c>
      <c r="B23" s="3" t="s">
        <v>13</v>
      </c>
      <c r="C23" s="3" t="s">
        <v>41</v>
      </c>
      <c r="D23" s="4">
        <v>2702</v>
      </c>
      <c r="E23" s="5">
        <v>363</v>
      </c>
    </row>
    <row r="24" spans="1:5" x14ac:dyDescent="0.2">
      <c r="A24" s="3" t="s">
        <v>42</v>
      </c>
      <c r="B24" s="3" t="s">
        <v>13</v>
      </c>
      <c r="C24" s="3" t="s">
        <v>51</v>
      </c>
      <c r="D24" s="4">
        <v>4480</v>
      </c>
      <c r="E24" s="5">
        <v>357</v>
      </c>
    </row>
    <row r="25" spans="1:5" x14ac:dyDescent="0.2">
      <c r="A25" s="3" t="s">
        <v>45</v>
      </c>
      <c r="B25" s="3" t="s">
        <v>33</v>
      </c>
      <c r="C25" s="3" t="s">
        <v>34</v>
      </c>
      <c r="D25" s="4">
        <v>4326</v>
      </c>
      <c r="E25" s="5">
        <v>348</v>
      </c>
    </row>
    <row r="26" spans="1:5" x14ac:dyDescent="0.2">
      <c r="A26" s="3" t="s">
        <v>42</v>
      </c>
      <c r="B26" s="3" t="s">
        <v>21</v>
      </c>
      <c r="C26" s="3" t="s">
        <v>32</v>
      </c>
      <c r="D26" s="4">
        <v>3339</v>
      </c>
      <c r="E26" s="5">
        <v>348</v>
      </c>
    </row>
    <row r="27" spans="1:5" x14ac:dyDescent="0.2">
      <c r="A27" s="7" t="s">
        <v>54</v>
      </c>
      <c r="B27" s="7" t="s">
        <v>21</v>
      </c>
      <c r="C27" s="7" t="s">
        <v>51</v>
      </c>
      <c r="D27" s="8">
        <v>2471</v>
      </c>
      <c r="E27" s="9">
        <v>342</v>
      </c>
    </row>
    <row r="28" spans="1:5" x14ac:dyDescent="0.2">
      <c r="A28" s="3" t="s">
        <v>39</v>
      </c>
      <c r="B28" s="3" t="s">
        <v>33</v>
      </c>
      <c r="C28" s="3" t="s">
        <v>9</v>
      </c>
      <c r="D28" s="4">
        <v>10129</v>
      </c>
      <c r="E28" s="5">
        <v>312</v>
      </c>
    </row>
    <row r="29" spans="1:5" x14ac:dyDescent="0.2">
      <c r="A29" s="3" t="s">
        <v>39</v>
      </c>
      <c r="B29" s="3" t="s">
        <v>8</v>
      </c>
      <c r="C29" s="3" t="s">
        <v>29</v>
      </c>
      <c r="D29" s="4">
        <v>4487</v>
      </c>
      <c r="E29" s="5">
        <v>333</v>
      </c>
    </row>
    <row r="30" spans="1:5" x14ac:dyDescent="0.2">
      <c r="A30" s="7" t="s">
        <v>46</v>
      </c>
      <c r="B30" s="7" t="s">
        <v>8</v>
      </c>
      <c r="C30" s="7" t="s">
        <v>53</v>
      </c>
      <c r="D30" s="8">
        <v>7308</v>
      </c>
      <c r="E30" s="9">
        <v>327</v>
      </c>
    </row>
    <row r="31" spans="1:5" x14ac:dyDescent="0.2">
      <c r="A31" s="3" t="s">
        <v>46</v>
      </c>
      <c r="B31" s="3" t="s">
        <v>8</v>
      </c>
      <c r="C31" s="3" t="s">
        <v>51</v>
      </c>
      <c r="D31" s="4">
        <v>4592</v>
      </c>
      <c r="E31" s="5">
        <v>324</v>
      </c>
    </row>
    <row r="32" spans="1:5" x14ac:dyDescent="0.2">
      <c r="A32" s="7" t="s">
        <v>46</v>
      </c>
      <c r="B32" s="7" t="s">
        <v>49</v>
      </c>
      <c r="C32" s="7" t="s">
        <v>53</v>
      </c>
      <c r="D32" s="8">
        <v>3689</v>
      </c>
      <c r="E32" s="9">
        <v>312</v>
      </c>
    </row>
    <row r="33" spans="1:5" x14ac:dyDescent="0.2">
      <c r="A33" s="3" t="s">
        <v>17</v>
      </c>
      <c r="B33" s="3" t="s">
        <v>26</v>
      </c>
      <c r="C33" s="3" t="s">
        <v>48</v>
      </c>
      <c r="D33" s="4">
        <v>3920</v>
      </c>
      <c r="E33" s="5">
        <v>306</v>
      </c>
    </row>
    <row r="34" spans="1:5" x14ac:dyDescent="0.2">
      <c r="A34" s="3" t="s">
        <v>20</v>
      </c>
      <c r="B34" s="3" t="s">
        <v>21</v>
      </c>
      <c r="C34" s="3" t="s">
        <v>53</v>
      </c>
      <c r="D34" s="4">
        <v>854</v>
      </c>
      <c r="E34" s="5">
        <v>309</v>
      </c>
    </row>
    <row r="35" spans="1:5" x14ac:dyDescent="0.2">
      <c r="A35" s="7" t="s">
        <v>7</v>
      </c>
      <c r="B35" s="7" t="s">
        <v>21</v>
      </c>
      <c r="C35" s="7" t="s">
        <v>52</v>
      </c>
      <c r="D35" s="8">
        <v>3164</v>
      </c>
      <c r="E35" s="9">
        <v>306</v>
      </c>
    </row>
    <row r="36" spans="1:5" x14ac:dyDescent="0.2">
      <c r="A36" s="3" t="s">
        <v>46</v>
      </c>
      <c r="B36" s="3" t="s">
        <v>13</v>
      </c>
      <c r="C36" s="3" t="s">
        <v>30</v>
      </c>
      <c r="D36" s="4">
        <v>819</v>
      </c>
      <c r="E36" s="5">
        <v>306</v>
      </c>
    </row>
    <row r="37" spans="1:5" x14ac:dyDescent="0.2">
      <c r="A37" s="3" t="s">
        <v>46</v>
      </c>
      <c r="B37" s="3" t="s">
        <v>33</v>
      </c>
      <c r="C37" s="3" t="s">
        <v>50</v>
      </c>
      <c r="D37" s="4">
        <v>8841</v>
      </c>
      <c r="E37" s="5">
        <v>303</v>
      </c>
    </row>
    <row r="38" spans="1:5" x14ac:dyDescent="0.2">
      <c r="A38" s="3" t="s">
        <v>54</v>
      </c>
      <c r="B38" s="3" t="s">
        <v>21</v>
      </c>
      <c r="C38" s="3" t="s">
        <v>14</v>
      </c>
      <c r="D38" s="4">
        <v>6657</v>
      </c>
      <c r="E38" s="5">
        <v>303</v>
      </c>
    </row>
    <row r="39" spans="1:5" x14ac:dyDescent="0.2">
      <c r="A39" s="7" t="s">
        <v>45</v>
      </c>
      <c r="B39" s="7" t="s">
        <v>13</v>
      </c>
      <c r="C39" s="7" t="s">
        <v>32</v>
      </c>
      <c r="D39" s="8">
        <v>1589</v>
      </c>
      <c r="E39" s="9">
        <v>303</v>
      </c>
    </row>
    <row r="40" spans="1:5" x14ac:dyDescent="0.2">
      <c r="A40" s="7" t="s">
        <v>12</v>
      </c>
      <c r="B40" s="7" t="s">
        <v>13</v>
      </c>
      <c r="C40" s="7" t="s">
        <v>52</v>
      </c>
      <c r="D40" s="8">
        <v>4753</v>
      </c>
      <c r="E40" s="9">
        <v>300</v>
      </c>
    </row>
    <row r="41" spans="1:5" x14ac:dyDescent="0.2">
      <c r="A41" s="3" t="s">
        <v>39</v>
      </c>
      <c r="B41" s="3" t="s">
        <v>21</v>
      </c>
      <c r="C41" s="3" t="s">
        <v>38</v>
      </c>
      <c r="D41" s="4">
        <v>2870</v>
      </c>
      <c r="E41" s="5">
        <v>300</v>
      </c>
    </row>
    <row r="42" spans="1:5" x14ac:dyDescent="0.2">
      <c r="A42" s="7" t="s">
        <v>20</v>
      </c>
      <c r="B42" s="7" t="s">
        <v>21</v>
      </c>
      <c r="C42" s="7" t="s">
        <v>22</v>
      </c>
      <c r="D42" s="8">
        <v>9632</v>
      </c>
      <c r="E42" s="9">
        <v>288</v>
      </c>
    </row>
    <row r="43" spans="1:5" x14ac:dyDescent="0.2">
      <c r="A43" s="3" t="s">
        <v>7</v>
      </c>
      <c r="B43" s="3" t="s">
        <v>33</v>
      </c>
      <c r="C43" s="3" t="s">
        <v>11</v>
      </c>
      <c r="D43" s="4">
        <v>5670</v>
      </c>
      <c r="E43" s="5">
        <v>297</v>
      </c>
    </row>
    <row r="44" spans="1:5" x14ac:dyDescent="0.2">
      <c r="A44" s="3" t="s">
        <v>39</v>
      </c>
      <c r="B44" s="3" t="s">
        <v>13</v>
      </c>
      <c r="C44" s="3" t="s">
        <v>53</v>
      </c>
      <c r="D44" s="4">
        <v>5194</v>
      </c>
      <c r="E44" s="5">
        <v>288</v>
      </c>
    </row>
    <row r="45" spans="1:5" x14ac:dyDescent="0.2">
      <c r="A45" s="3" t="s">
        <v>12</v>
      </c>
      <c r="B45" s="3" t="s">
        <v>49</v>
      </c>
      <c r="C45" s="3" t="s">
        <v>34</v>
      </c>
      <c r="D45" s="4">
        <v>3507</v>
      </c>
      <c r="E45" s="5">
        <v>288</v>
      </c>
    </row>
    <row r="46" spans="1:5" x14ac:dyDescent="0.2">
      <c r="A46" s="7" t="s">
        <v>54</v>
      </c>
      <c r="B46" s="7" t="s">
        <v>8</v>
      </c>
      <c r="C46" s="7" t="s">
        <v>44</v>
      </c>
      <c r="D46" s="8">
        <v>245</v>
      </c>
      <c r="E46" s="9">
        <v>288</v>
      </c>
    </row>
    <row r="47" spans="1:5" x14ac:dyDescent="0.2">
      <c r="A47" s="7" t="s">
        <v>54</v>
      </c>
      <c r="B47" s="7" t="s">
        <v>26</v>
      </c>
      <c r="C47" s="7" t="s">
        <v>44</v>
      </c>
      <c r="D47" s="8">
        <v>4858</v>
      </c>
      <c r="E47" s="9">
        <v>279</v>
      </c>
    </row>
    <row r="48" spans="1:5" x14ac:dyDescent="0.2">
      <c r="A48" s="7" t="s">
        <v>25</v>
      </c>
      <c r="B48" s="7" t="s">
        <v>33</v>
      </c>
      <c r="C48" s="7" t="s">
        <v>52</v>
      </c>
      <c r="D48" s="8">
        <v>1134</v>
      </c>
      <c r="E48" s="9">
        <v>282</v>
      </c>
    </row>
    <row r="49" spans="1:5" x14ac:dyDescent="0.2">
      <c r="A49" s="7" t="s">
        <v>54</v>
      </c>
      <c r="B49" s="7" t="s">
        <v>13</v>
      </c>
      <c r="C49" s="7" t="s">
        <v>22</v>
      </c>
      <c r="D49" s="8">
        <v>3808</v>
      </c>
      <c r="E49" s="9">
        <v>279</v>
      </c>
    </row>
    <row r="50" spans="1:5" x14ac:dyDescent="0.2">
      <c r="A50" s="7" t="s">
        <v>46</v>
      </c>
      <c r="B50" s="7" t="s">
        <v>49</v>
      </c>
      <c r="C50" s="7" t="s">
        <v>16</v>
      </c>
      <c r="D50" s="8">
        <v>7259</v>
      </c>
      <c r="E50" s="9">
        <v>276</v>
      </c>
    </row>
    <row r="51" spans="1:5" x14ac:dyDescent="0.2">
      <c r="A51" s="7" t="s">
        <v>46</v>
      </c>
      <c r="B51" s="7" t="s">
        <v>13</v>
      </c>
      <c r="C51" s="7" t="s">
        <v>24</v>
      </c>
      <c r="D51" s="8">
        <v>6657</v>
      </c>
      <c r="E51" s="9">
        <v>276</v>
      </c>
    </row>
    <row r="52" spans="1:5" x14ac:dyDescent="0.2">
      <c r="A52" s="3" t="s">
        <v>39</v>
      </c>
      <c r="B52" s="3" t="s">
        <v>33</v>
      </c>
      <c r="C52" s="3" t="s">
        <v>22</v>
      </c>
      <c r="D52" s="4">
        <v>1778</v>
      </c>
      <c r="E52" s="5">
        <v>270</v>
      </c>
    </row>
    <row r="53" spans="1:5" x14ac:dyDescent="0.2">
      <c r="A53" s="3" t="s">
        <v>17</v>
      </c>
      <c r="B53" s="3" t="s">
        <v>8</v>
      </c>
      <c r="C53" s="3" t="s">
        <v>51</v>
      </c>
      <c r="D53" s="4">
        <v>1085</v>
      </c>
      <c r="E53" s="5">
        <v>273</v>
      </c>
    </row>
    <row r="54" spans="1:5" x14ac:dyDescent="0.2">
      <c r="A54" s="3" t="s">
        <v>25</v>
      </c>
      <c r="B54" s="3" t="s">
        <v>13</v>
      </c>
      <c r="C54" s="3" t="s">
        <v>41</v>
      </c>
      <c r="D54" s="4">
        <v>1071</v>
      </c>
      <c r="E54" s="5">
        <v>270</v>
      </c>
    </row>
    <row r="55" spans="1:5" x14ac:dyDescent="0.2">
      <c r="A55" s="7" t="s">
        <v>39</v>
      </c>
      <c r="B55" s="7" t="s">
        <v>13</v>
      </c>
      <c r="C55" s="7" t="s">
        <v>9</v>
      </c>
      <c r="D55" s="8">
        <v>6755</v>
      </c>
      <c r="E55" s="9">
        <v>252</v>
      </c>
    </row>
    <row r="56" spans="1:5" x14ac:dyDescent="0.2">
      <c r="A56" s="3" t="s">
        <v>54</v>
      </c>
      <c r="B56" s="3" t="s">
        <v>21</v>
      </c>
      <c r="C56" s="3" t="s">
        <v>47</v>
      </c>
      <c r="D56" s="4">
        <v>2317</v>
      </c>
      <c r="E56" s="5">
        <v>261</v>
      </c>
    </row>
    <row r="57" spans="1:5" x14ac:dyDescent="0.2">
      <c r="A57" s="7" t="s">
        <v>39</v>
      </c>
      <c r="B57" s="7" t="s">
        <v>33</v>
      </c>
      <c r="C57" s="7" t="s">
        <v>53</v>
      </c>
      <c r="D57" s="8">
        <v>5677</v>
      </c>
      <c r="E57" s="9">
        <v>258</v>
      </c>
    </row>
    <row r="58" spans="1:5" x14ac:dyDescent="0.2">
      <c r="A58" s="7" t="s">
        <v>46</v>
      </c>
      <c r="B58" s="7" t="s">
        <v>13</v>
      </c>
      <c r="C58" s="7" t="s">
        <v>16</v>
      </c>
      <c r="D58" s="8">
        <v>2415</v>
      </c>
      <c r="E58" s="9">
        <v>255</v>
      </c>
    </row>
    <row r="59" spans="1:5" x14ac:dyDescent="0.2">
      <c r="A59" s="7" t="s">
        <v>39</v>
      </c>
      <c r="B59" s="7" t="s">
        <v>21</v>
      </c>
      <c r="C59" s="7" t="s">
        <v>51</v>
      </c>
      <c r="D59" s="8">
        <v>5551</v>
      </c>
      <c r="E59" s="9">
        <v>252</v>
      </c>
    </row>
    <row r="60" spans="1:5" x14ac:dyDescent="0.2">
      <c r="A60" s="3" t="s">
        <v>42</v>
      </c>
      <c r="B60" s="3" t="s">
        <v>13</v>
      </c>
      <c r="C60" s="3" t="s">
        <v>34</v>
      </c>
      <c r="D60" s="4">
        <v>4753</v>
      </c>
      <c r="E60" s="5">
        <v>246</v>
      </c>
    </row>
    <row r="61" spans="1:5" x14ac:dyDescent="0.2">
      <c r="A61" s="3" t="s">
        <v>42</v>
      </c>
      <c r="B61" s="3" t="s">
        <v>26</v>
      </c>
      <c r="C61" s="3" t="s">
        <v>22</v>
      </c>
      <c r="D61" s="4">
        <v>385</v>
      </c>
      <c r="E61" s="5">
        <v>249</v>
      </c>
    </row>
    <row r="62" spans="1:5" x14ac:dyDescent="0.2">
      <c r="A62" s="7" t="s">
        <v>39</v>
      </c>
      <c r="B62" s="7" t="s">
        <v>26</v>
      </c>
      <c r="C62" s="7" t="s">
        <v>32</v>
      </c>
      <c r="D62" s="8">
        <v>4438</v>
      </c>
      <c r="E62" s="9">
        <v>246</v>
      </c>
    </row>
    <row r="63" spans="1:5" x14ac:dyDescent="0.2">
      <c r="A63" s="7" t="s">
        <v>45</v>
      </c>
      <c r="B63" s="7" t="s">
        <v>21</v>
      </c>
      <c r="C63" s="7" t="s">
        <v>34</v>
      </c>
      <c r="D63" s="8">
        <v>3094</v>
      </c>
      <c r="E63" s="9">
        <v>246</v>
      </c>
    </row>
    <row r="64" spans="1:5" x14ac:dyDescent="0.2">
      <c r="A64" s="7" t="s">
        <v>17</v>
      </c>
      <c r="B64" s="7" t="s">
        <v>8</v>
      </c>
      <c r="C64" s="7" t="s">
        <v>50</v>
      </c>
      <c r="D64" s="8">
        <v>2856</v>
      </c>
      <c r="E64" s="9">
        <v>246</v>
      </c>
    </row>
    <row r="65" spans="1:5" x14ac:dyDescent="0.2">
      <c r="A65" s="3" t="s">
        <v>39</v>
      </c>
      <c r="B65" s="3" t="s">
        <v>13</v>
      </c>
      <c r="C65" s="3" t="s">
        <v>38</v>
      </c>
      <c r="D65" s="4">
        <v>4585</v>
      </c>
      <c r="E65" s="5">
        <v>240</v>
      </c>
    </row>
    <row r="66" spans="1:5" x14ac:dyDescent="0.2">
      <c r="A66" s="7" t="s">
        <v>17</v>
      </c>
      <c r="B66" s="7" t="s">
        <v>13</v>
      </c>
      <c r="C66" s="7" t="s">
        <v>24</v>
      </c>
      <c r="D66" s="8">
        <v>7833</v>
      </c>
      <c r="E66" s="9">
        <v>243</v>
      </c>
    </row>
    <row r="67" spans="1:5" x14ac:dyDescent="0.2">
      <c r="A67" s="3" t="s">
        <v>20</v>
      </c>
      <c r="B67" s="3" t="s">
        <v>8</v>
      </c>
      <c r="C67" s="3" t="s">
        <v>9</v>
      </c>
      <c r="D67" s="4">
        <v>1526</v>
      </c>
      <c r="E67" s="5">
        <v>240</v>
      </c>
    </row>
    <row r="68" spans="1:5" x14ac:dyDescent="0.2">
      <c r="A68" s="3" t="s">
        <v>46</v>
      </c>
      <c r="B68" s="3" t="s">
        <v>13</v>
      </c>
      <c r="C68" s="3" t="s">
        <v>27</v>
      </c>
      <c r="D68" s="4">
        <v>2464</v>
      </c>
      <c r="E68" s="5">
        <v>234</v>
      </c>
    </row>
    <row r="69" spans="1:5" x14ac:dyDescent="0.2">
      <c r="A69" s="7" t="s">
        <v>42</v>
      </c>
      <c r="B69" s="7" t="s">
        <v>49</v>
      </c>
      <c r="C69" s="7" t="s">
        <v>36</v>
      </c>
      <c r="D69" s="8">
        <v>6279</v>
      </c>
      <c r="E69" s="9">
        <v>237</v>
      </c>
    </row>
    <row r="70" spans="1:5" x14ac:dyDescent="0.2">
      <c r="A70" s="7" t="s">
        <v>42</v>
      </c>
      <c r="B70" s="7" t="s">
        <v>49</v>
      </c>
      <c r="C70" s="7" t="s">
        <v>41</v>
      </c>
      <c r="D70" s="8">
        <v>15610</v>
      </c>
      <c r="E70" s="9">
        <v>339</v>
      </c>
    </row>
    <row r="71" spans="1:5" x14ac:dyDescent="0.2">
      <c r="A71" s="7" t="s">
        <v>12</v>
      </c>
      <c r="B71" s="7" t="s">
        <v>33</v>
      </c>
      <c r="C71" s="7" t="s">
        <v>47</v>
      </c>
      <c r="D71" s="8">
        <v>1701</v>
      </c>
      <c r="E71" s="9">
        <v>234</v>
      </c>
    </row>
    <row r="72" spans="1:5" x14ac:dyDescent="0.2">
      <c r="A72" s="3" t="s">
        <v>7</v>
      </c>
      <c r="B72" s="3" t="s">
        <v>13</v>
      </c>
      <c r="C72" s="3" t="s">
        <v>14</v>
      </c>
      <c r="D72" s="4">
        <v>12348</v>
      </c>
      <c r="E72" s="5">
        <v>234</v>
      </c>
    </row>
    <row r="73" spans="1:5" x14ac:dyDescent="0.2">
      <c r="A73" s="3" t="s">
        <v>20</v>
      </c>
      <c r="B73" s="3" t="s">
        <v>8</v>
      </c>
      <c r="C73" s="3" t="s">
        <v>24</v>
      </c>
      <c r="D73" s="4">
        <v>714</v>
      </c>
      <c r="E73" s="5">
        <v>231</v>
      </c>
    </row>
    <row r="74" spans="1:5" x14ac:dyDescent="0.2">
      <c r="A74" s="7" t="s">
        <v>20</v>
      </c>
      <c r="B74" s="7" t="s">
        <v>21</v>
      </c>
      <c r="C74" s="7" t="s">
        <v>11</v>
      </c>
      <c r="D74" s="8">
        <v>10311</v>
      </c>
      <c r="E74" s="9">
        <v>231</v>
      </c>
    </row>
    <row r="75" spans="1:5" x14ac:dyDescent="0.2">
      <c r="A75" s="3" t="s">
        <v>54</v>
      </c>
      <c r="B75" s="3" t="s">
        <v>13</v>
      </c>
      <c r="C75" s="3" t="s">
        <v>44</v>
      </c>
      <c r="D75" s="4">
        <v>567</v>
      </c>
      <c r="E75" s="5">
        <v>228</v>
      </c>
    </row>
    <row r="76" spans="1:5" x14ac:dyDescent="0.2">
      <c r="A76" s="3" t="s">
        <v>39</v>
      </c>
      <c r="B76" s="3" t="s">
        <v>8</v>
      </c>
      <c r="C76" s="3" t="s">
        <v>16</v>
      </c>
      <c r="D76" s="4">
        <v>6608</v>
      </c>
      <c r="E76" s="5">
        <v>225</v>
      </c>
    </row>
    <row r="77" spans="1:5" x14ac:dyDescent="0.2">
      <c r="A77" s="7" t="s">
        <v>7</v>
      </c>
      <c r="B77" s="7" t="s">
        <v>26</v>
      </c>
      <c r="C77" s="7" t="s">
        <v>53</v>
      </c>
      <c r="D77" s="8">
        <v>3101</v>
      </c>
      <c r="E77" s="9">
        <v>225</v>
      </c>
    </row>
    <row r="78" spans="1:5" x14ac:dyDescent="0.2">
      <c r="A78" s="7" t="s">
        <v>20</v>
      </c>
      <c r="B78" s="7" t="s">
        <v>49</v>
      </c>
      <c r="C78" s="7" t="s">
        <v>29</v>
      </c>
      <c r="D78" s="8">
        <v>1274</v>
      </c>
      <c r="E78" s="9">
        <v>225</v>
      </c>
    </row>
    <row r="79" spans="1:5" x14ac:dyDescent="0.2">
      <c r="A79" s="7" t="s">
        <v>12</v>
      </c>
      <c r="B79" s="7" t="s">
        <v>49</v>
      </c>
      <c r="C79" s="7" t="s">
        <v>29</v>
      </c>
      <c r="D79" s="8">
        <v>2009</v>
      </c>
      <c r="E79" s="9">
        <v>219</v>
      </c>
    </row>
    <row r="80" spans="1:5" x14ac:dyDescent="0.2">
      <c r="A80" s="7" t="s">
        <v>20</v>
      </c>
      <c r="B80" s="7" t="s">
        <v>13</v>
      </c>
      <c r="C80" s="7" t="s">
        <v>53</v>
      </c>
      <c r="D80" s="8">
        <v>7455</v>
      </c>
      <c r="E80" s="9">
        <v>216</v>
      </c>
    </row>
    <row r="81" spans="1:5" x14ac:dyDescent="0.2">
      <c r="A81" s="3" t="s">
        <v>45</v>
      </c>
      <c r="B81" s="3" t="s">
        <v>26</v>
      </c>
      <c r="C81" s="3" t="s">
        <v>44</v>
      </c>
      <c r="D81" s="4">
        <v>7651</v>
      </c>
      <c r="E81" s="5">
        <v>213</v>
      </c>
    </row>
    <row r="82" spans="1:5" x14ac:dyDescent="0.2">
      <c r="A82" s="7" t="s">
        <v>12</v>
      </c>
      <c r="B82" s="7" t="s">
        <v>33</v>
      </c>
      <c r="C82" s="7" t="s">
        <v>14</v>
      </c>
      <c r="D82" s="8">
        <v>3752</v>
      </c>
      <c r="E82" s="9">
        <v>213</v>
      </c>
    </row>
    <row r="83" spans="1:5" x14ac:dyDescent="0.2">
      <c r="A83" s="3" t="s">
        <v>12</v>
      </c>
      <c r="B83" s="3" t="s">
        <v>26</v>
      </c>
      <c r="C83" s="3" t="s">
        <v>34</v>
      </c>
      <c r="D83" s="4">
        <v>8890</v>
      </c>
      <c r="E83" s="5">
        <v>210</v>
      </c>
    </row>
    <row r="84" spans="1:5" x14ac:dyDescent="0.2">
      <c r="A84" s="7" t="s">
        <v>12</v>
      </c>
      <c r="B84" s="7" t="s">
        <v>13</v>
      </c>
      <c r="C84" s="7" t="s">
        <v>36</v>
      </c>
      <c r="D84" s="8">
        <v>5012</v>
      </c>
      <c r="E84" s="9">
        <v>210</v>
      </c>
    </row>
    <row r="85" spans="1:5" x14ac:dyDescent="0.2">
      <c r="A85" s="7" t="s">
        <v>39</v>
      </c>
      <c r="B85" s="7" t="s">
        <v>8</v>
      </c>
      <c r="C85" s="7" t="s">
        <v>36</v>
      </c>
      <c r="D85" s="8">
        <v>9835</v>
      </c>
      <c r="E85" s="9">
        <v>207</v>
      </c>
    </row>
    <row r="86" spans="1:5" x14ac:dyDescent="0.2">
      <c r="A86" s="3" t="s">
        <v>25</v>
      </c>
      <c r="B86" s="3" t="s">
        <v>49</v>
      </c>
      <c r="C86" s="3" t="s">
        <v>52</v>
      </c>
      <c r="D86" s="4">
        <v>4242</v>
      </c>
      <c r="E86" s="5">
        <v>207</v>
      </c>
    </row>
    <row r="87" spans="1:5" x14ac:dyDescent="0.2">
      <c r="A87" s="7" t="s">
        <v>17</v>
      </c>
      <c r="B87" s="7" t="s">
        <v>8</v>
      </c>
      <c r="C87" s="7" t="s">
        <v>18</v>
      </c>
      <c r="D87" s="8">
        <v>259</v>
      </c>
      <c r="E87" s="9">
        <v>207</v>
      </c>
    </row>
    <row r="88" spans="1:5" x14ac:dyDescent="0.2">
      <c r="A88" s="3" t="s">
        <v>54</v>
      </c>
      <c r="B88" s="3" t="s">
        <v>49</v>
      </c>
      <c r="C88" s="3" t="s">
        <v>38</v>
      </c>
      <c r="D88" s="4">
        <v>5355</v>
      </c>
      <c r="E88" s="5">
        <v>204</v>
      </c>
    </row>
    <row r="89" spans="1:5" x14ac:dyDescent="0.2">
      <c r="A89" s="3" t="s">
        <v>17</v>
      </c>
      <c r="B89" s="3" t="s">
        <v>26</v>
      </c>
      <c r="C89" s="3" t="s">
        <v>22</v>
      </c>
      <c r="D89" s="4">
        <v>2639</v>
      </c>
      <c r="E89" s="5">
        <v>204</v>
      </c>
    </row>
    <row r="90" spans="1:5" x14ac:dyDescent="0.2">
      <c r="A90" s="7" t="s">
        <v>12</v>
      </c>
      <c r="B90" s="7" t="s">
        <v>8</v>
      </c>
      <c r="C90" s="7" t="s">
        <v>38</v>
      </c>
      <c r="D90" s="8">
        <v>1771</v>
      </c>
      <c r="E90" s="9">
        <v>204</v>
      </c>
    </row>
    <row r="91" spans="1:5" x14ac:dyDescent="0.2">
      <c r="A91" s="7" t="s">
        <v>20</v>
      </c>
      <c r="B91" s="7" t="s">
        <v>21</v>
      </c>
      <c r="C91" s="7" t="s">
        <v>50</v>
      </c>
      <c r="D91" s="8">
        <v>98</v>
      </c>
      <c r="E91" s="9">
        <v>204</v>
      </c>
    </row>
    <row r="92" spans="1:5" x14ac:dyDescent="0.2">
      <c r="A92" s="7" t="s">
        <v>17</v>
      </c>
      <c r="B92" s="7" t="s">
        <v>21</v>
      </c>
      <c r="C92" s="7" t="s">
        <v>52</v>
      </c>
      <c r="D92" s="8">
        <v>11522</v>
      </c>
      <c r="E92" s="9">
        <v>204</v>
      </c>
    </row>
    <row r="93" spans="1:5" x14ac:dyDescent="0.2">
      <c r="A93" s="7" t="s">
        <v>42</v>
      </c>
      <c r="B93" s="7" t="s">
        <v>13</v>
      </c>
      <c r="C93" s="7" t="s">
        <v>24</v>
      </c>
      <c r="D93" s="8">
        <v>13391</v>
      </c>
      <c r="E93" s="9">
        <v>201</v>
      </c>
    </row>
    <row r="94" spans="1:5" x14ac:dyDescent="0.2">
      <c r="A94" s="3" t="s">
        <v>45</v>
      </c>
      <c r="B94" s="3" t="s">
        <v>8</v>
      </c>
      <c r="C94" s="3" t="s">
        <v>32</v>
      </c>
      <c r="D94" s="4">
        <v>9926</v>
      </c>
      <c r="E94" s="5">
        <v>201</v>
      </c>
    </row>
    <row r="95" spans="1:5" x14ac:dyDescent="0.2">
      <c r="A95" s="3" t="s">
        <v>42</v>
      </c>
      <c r="B95" s="3" t="s">
        <v>49</v>
      </c>
      <c r="C95" s="3" t="s">
        <v>24</v>
      </c>
      <c r="D95" s="4">
        <v>7280</v>
      </c>
      <c r="E95" s="5">
        <v>201</v>
      </c>
    </row>
    <row r="96" spans="1:5" x14ac:dyDescent="0.2">
      <c r="A96" s="3" t="s">
        <v>7</v>
      </c>
      <c r="B96" s="3" t="s">
        <v>21</v>
      </c>
      <c r="C96" s="3" t="s">
        <v>11</v>
      </c>
      <c r="D96" s="4">
        <v>4424</v>
      </c>
      <c r="E96" s="5">
        <v>201</v>
      </c>
    </row>
    <row r="97" spans="1:5" x14ac:dyDescent="0.2">
      <c r="A97" s="7" t="s">
        <v>39</v>
      </c>
      <c r="B97" s="7" t="s">
        <v>26</v>
      </c>
      <c r="C97" s="7" t="s">
        <v>52</v>
      </c>
      <c r="D97" s="8">
        <v>966</v>
      </c>
      <c r="E97" s="9">
        <v>198</v>
      </c>
    </row>
    <row r="98" spans="1:5" x14ac:dyDescent="0.2">
      <c r="A98" s="7" t="s">
        <v>54</v>
      </c>
      <c r="B98" s="7" t="s">
        <v>13</v>
      </c>
      <c r="C98" s="7" t="s">
        <v>41</v>
      </c>
      <c r="D98" s="8">
        <v>1974</v>
      </c>
      <c r="E98" s="9">
        <v>195</v>
      </c>
    </row>
    <row r="99" spans="1:5" x14ac:dyDescent="0.2">
      <c r="A99" s="7" t="s">
        <v>12</v>
      </c>
      <c r="B99" s="7" t="s">
        <v>8</v>
      </c>
      <c r="C99" s="7" t="s">
        <v>36</v>
      </c>
      <c r="D99" s="8">
        <v>1890</v>
      </c>
      <c r="E99" s="9">
        <v>195</v>
      </c>
    </row>
    <row r="100" spans="1:5" x14ac:dyDescent="0.2">
      <c r="A100" s="7" t="s">
        <v>42</v>
      </c>
      <c r="B100" s="7" t="s">
        <v>49</v>
      </c>
      <c r="C100" s="7" t="s">
        <v>38</v>
      </c>
      <c r="D100" s="8">
        <v>861</v>
      </c>
      <c r="E100" s="9">
        <v>195</v>
      </c>
    </row>
    <row r="101" spans="1:5" x14ac:dyDescent="0.2">
      <c r="A101" s="7" t="s">
        <v>20</v>
      </c>
      <c r="B101" s="7" t="s">
        <v>21</v>
      </c>
      <c r="C101" s="7" t="s">
        <v>38</v>
      </c>
      <c r="D101" s="8">
        <v>1925</v>
      </c>
      <c r="E101" s="9">
        <v>192</v>
      </c>
    </row>
    <row r="102" spans="1:5" x14ac:dyDescent="0.2">
      <c r="A102" s="3" t="s">
        <v>39</v>
      </c>
      <c r="B102" s="3" t="s">
        <v>49</v>
      </c>
      <c r="C102" s="3" t="s">
        <v>48</v>
      </c>
      <c r="D102" s="4">
        <v>8862</v>
      </c>
      <c r="E102" s="5">
        <v>189</v>
      </c>
    </row>
    <row r="103" spans="1:5" x14ac:dyDescent="0.2">
      <c r="A103" s="7" t="s">
        <v>25</v>
      </c>
      <c r="B103" s="7" t="s">
        <v>8</v>
      </c>
      <c r="C103" s="7" t="s">
        <v>47</v>
      </c>
      <c r="D103" s="8">
        <v>4949</v>
      </c>
      <c r="E103" s="9">
        <v>189</v>
      </c>
    </row>
    <row r="104" spans="1:5" x14ac:dyDescent="0.2">
      <c r="A104" s="3" t="s">
        <v>17</v>
      </c>
      <c r="B104" s="3" t="s">
        <v>21</v>
      </c>
      <c r="C104" s="3" t="s">
        <v>14</v>
      </c>
      <c r="D104" s="4">
        <v>2954</v>
      </c>
      <c r="E104" s="5">
        <v>189</v>
      </c>
    </row>
    <row r="105" spans="1:5" x14ac:dyDescent="0.2">
      <c r="A105" s="7" t="s">
        <v>17</v>
      </c>
      <c r="B105" s="7" t="s">
        <v>49</v>
      </c>
      <c r="C105" s="7" t="s">
        <v>29</v>
      </c>
      <c r="D105" s="8">
        <v>938</v>
      </c>
      <c r="E105" s="9">
        <v>189</v>
      </c>
    </row>
    <row r="106" spans="1:5" x14ac:dyDescent="0.2">
      <c r="A106" s="3" t="s">
        <v>20</v>
      </c>
      <c r="B106" s="3" t="s">
        <v>13</v>
      </c>
      <c r="C106" s="3" t="s">
        <v>24</v>
      </c>
      <c r="D106" s="4">
        <v>2114</v>
      </c>
      <c r="E106" s="5">
        <v>186</v>
      </c>
    </row>
    <row r="107" spans="1:5" x14ac:dyDescent="0.2">
      <c r="A107" s="3" t="s">
        <v>12</v>
      </c>
      <c r="B107" s="3" t="s">
        <v>26</v>
      </c>
      <c r="C107" s="3" t="s">
        <v>9</v>
      </c>
      <c r="D107" s="4">
        <v>7021</v>
      </c>
      <c r="E107" s="5">
        <v>183</v>
      </c>
    </row>
    <row r="108" spans="1:5" x14ac:dyDescent="0.2">
      <c r="A108" s="7" t="s">
        <v>45</v>
      </c>
      <c r="B108" s="7" t="s">
        <v>33</v>
      </c>
      <c r="C108" s="7" t="s">
        <v>53</v>
      </c>
      <c r="D108" s="8">
        <v>6580</v>
      </c>
      <c r="E108" s="9">
        <v>183</v>
      </c>
    </row>
    <row r="109" spans="1:5" x14ac:dyDescent="0.2">
      <c r="A109" s="3" t="s">
        <v>25</v>
      </c>
      <c r="B109" s="3" t="s">
        <v>13</v>
      </c>
      <c r="C109" s="3" t="s">
        <v>52</v>
      </c>
      <c r="D109" s="4">
        <v>3864</v>
      </c>
      <c r="E109" s="5">
        <v>177</v>
      </c>
    </row>
    <row r="110" spans="1:5" x14ac:dyDescent="0.2">
      <c r="A110" s="3" t="s">
        <v>39</v>
      </c>
      <c r="B110" s="3" t="s">
        <v>21</v>
      </c>
      <c r="C110" s="3" t="s">
        <v>22</v>
      </c>
      <c r="D110" s="4">
        <v>2646</v>
      </c>
      <c r="E110" s="5">
        <v>177</v>
      </c>
    </row>
    <row r="111" spans="1:5" x14ac:dyDescent="0.2">
      <c r="A111" s="3" t="s">
        <v>20</v>
      </c>
      <c r="B111" s="3" t="s">
        <v>8</v>
      </c>
      <c r="C111" s="3" t="s">
        <v>50</v>
      </c>
      <c r="D111" s="4">
        <v>2324</v>
      </c>
      <c r="E111" s="5">
        <v>177</v>
      </c>
    </row>
    <row r="112" spans="1:5" x14ac:dyDescent="0.2">
      <c r="A112" s="7" t="s">
        <v>20</v>
      </c>
      <c r="B112" s="7" t="s">
        <v>49</v>
      </c>
      <c r="C112" s="7" t="s">
        <v>30</v>
      </c>
      <c r="D112" s="8">
        <v>7847</v>
      </c>
      <c r="E112" s="9">
        <v>174</v>
      </c>
    </row>
    <row r="113" spans="1:5" x14ac:dyDescent="0.2">
      <c r="A113" s="3" t="s">
        <v>20</v>
      </c>
      <c r="B113" s="3" t="s">
        <v>21</v>
      </c>
      <c r="C113" s="3" t="s">
        <v>9</v>
      </c>
      <c r="D113" s="4">
        <v>6118</v>
      </c>
      <c r="E113" s="5">
        <v>174</v>
      </c>
    </row>
    <row r="114" spans="1:5" x14ac:dyDescent="0.2">
      <c r="A114" s="7" t="s">
        <v>7</v>
      </c>
      <c r="B114" s="7" t="s">
        <v>13</v>
      </c>
      <c r="C114" s="7" t="s">
        <v>29</v>
      </c>
      <c r="D114" s="8">
        <v>4725</v>
      </c>
      <c r="E114" s="9">
        <v>174</v>
      </c>
    </row>
    <row r="115" spans="1:5" x14ac:dyDescent="0.2">
      <c r="A115" s="3" t="s">
        <v>17</v>
      </c>
      <c r="B115" s="3" t="s">
        <v>49</v>
      </c>
      <c r="C115" s="3" t="s">
        <v>32</v>
      </c>
      <c r="D115" s="4">
        <v>707</v>
      </c>
      <c r="E115" s="5">
        <v>174</v>
      </c>
    </row>
    <row r="116" spans="1:5" x14ac:dyDescent="0.2">
      <c r="A116" s="7" t="s">
        <v>46</v>
      </c>
      <c r="B116" s="7" t="s">
        <v>26</v>
      </c>
      <c r="C116" s="7" t="s">
        <v>50</v>
      </c>
      <c r="D116" s="8">
        <v>4956</v>
      </c>
      <c r="E116" s="9">
        <v>171</v>
      </c>
    </row>
    <row r="117" spans="1:5" x14ac:dyDescent="0.2">
      <c r="A117" s="3" t="s">
        <v>42</v>
      </c>
      <c r="B117" s="3" t="s">
        <v>26</v>
      </c>
      <c r="C117" s="3" t="s">
        <v>48</v>
      </c>
      <c r="D117" s="4">
        <v>4018</v>
      </c>
      <c r="E117" s="5">
        <v>171</v>
      </c>
    </row>
    <row r="118" spans="1:5" x14ac:dyDescent="0.2">
      <c r="A118" s="3" t="s">
        <v>42</v>
      </c>
      <c r="B118" s="3" t="s">
        <v>33</v>
      </c>
      <c r="C118" s="3" t="s">
        <v>38</v>
      </c>
      <c r="D118" s="4">
        <v>5474</v>
      </c>
      <c r="E118" s="5">
        <v>168</v>
      </c>
    </row>
    <row r="119" spans="1:5" x14ac:dyDescent="0.2">
      <c r="A119" s="7" t="s">
        <v>12</v>
      </c>
      <c r="B119" s="7" t="s">
        <v>13</v>
      </c>
      <c r="C119" s="7" t="s">
        <v>51</v>
      </c>
      <c r="D119" s="8">
        <v>2023</v>
      </c>
      <c r="E119" s="9">
        <v>168</v>
      </c>
    </row>
    <row r="120" spans="1:5" x14ac:dyDescent="0.2">
      <c r="A120" s="3" t="s">
        <v>46</v>
      </c>
      <c r="B120" s="3" t="s">
        <v>26</v>
      </c>
      <c r="C120" s="3" t="s">
        <v>29</v>
      </c>
      <c r="D120" s="4">
        <v>21</v>
      </c>
      <c r="E120" s="5">
        <v>168</v>
      </c>
    </row>
    <row r="121" spans="1:5" x14ac:dyDescent="0.2">
      <c r="A121" s="7" t="s">
        <v>46</v>
      </c>
      <c r="B121" s="7" t="s">
        <v>21</v>
      </c>
      <c r="C121" s="7" t="s">
        <v>47</v>
      </c>
      <c r="D121" s="8">
        <v>3773</v>
      </c>
      <c r="E121" s="9">
        <v>165</v>
      </c>
    </row>
    <row r="122" spans="1:5" x14ac:dyDescent="0.2">
      <c r="A122" s="7" t="s">
        <v>45</v>
      </c>
      <c r="B122" s="7" t="s">
        <v>26</v>
      </c>
      <c r="C122" s="7" t="s">
        <v>41</v>
      </c>
      <c r="D122" s="8">
        <v>9443</v>
      </c>
      <c r="E122" s="9">
        <v>162</v>
      </c>
    </row>
    <row r="123" spans="1:5" x14ac:dyDescent="0.2">
      <c r="A123" s="3" t="s">
        <v>7</v>
      </c>
      <c r="B123" s="3" t="s">
        <v>49</v>
      </c>
      <c r="C123" s="3" t="s">
        <v>38</v>
      </c>
      <c r="D123" s="4">
        <v>4018</v>
      </c>
      <c r="E123" s="5">
        <v>162</v>
      </c>
    </row>
    <row r="124" spans="1:5" x14ac:dyDescent="0.2">
      <c r="A124" s="7" t="s">
        <v>46</v>
      </c>
      <c r="B124" s="7" t="s">
        <v>21</v>
      </c>
      <c r="C124" s="7" t="s">
        <v>53</v>
      </c>
      <c r="D124" s="8">
        <v>973</v>
      </c>
      <c r="E124" s="9">
        <v>162</v>
      </c>
    </row>
    <row r="125" spans="1:5" x14ac:dyDescent="0.2">
      <c r="A125" s="7" t="s">
        <v>7</v>
      </c>
      <c r="B125" s="7" t="s">
        <v>49</v>
      </c>
      <c r="C125" s="7" t="s">
        <v>30</v>
      </c>
      <c r="D125" s="8">
        <v>3794</v>
      </c>
      <c r="E125" s="9">
        <v>159</v>
      </c>
    </row>
    <row r="126" spans="1:5" x14ac:dyDescent="0.2">
      <c r="A126" s="3" t="s">
        <v>17</v>
      </c>
      <c r="B126" s="3" t="s">
        <v>13</v>
      </c>
      <c r="C126" s="3" t="s">
        <v>50</v>
      </c>
      <c r="D126" s="4">
        <v>98</v>
      </c>
      <c r="E126" s="5">
        <v>159</v>
      </c>
    </row>
    <row r="127" spans="1:5" x14ac:dyDescent="0.2">
      <c r="A127" s="7" t="s">
        <v>7</v>
      </c>
      <c r="B127" s="7" t="s">
        <v>49</v>
      </c>
      <c r="C127" s="7" t="s">
        <v>32</v>
      </c>
      <c r="D127" s="8">
        <v>5019</v>
      </c>
      <c r="E127" s="9">
        <v>156</v>
      </c>
    </row>
    <row r="128" spans="1:5" x14ac:dyDescent="0.2">
      <c r="A128" s="7" t="s">
        <v>25</v>
      </c>
      <c r="B128" s="7" t="s">
        <v>21</v>
      </c>
      <c r="C128" s="7" t="s">
        <v>32</v>
      </c>
      <c r="D128" s="8">
        <v>4970</v>
      </c>
      <c r="E128" s="9">
        <v>156</v>
      </c>
    </row>
    <row r="129" spans="1:5" x14ac:dyDescent="0.2">
      <c r="A129" s="7" t="s">
        <v>17</v>
      </c>
      <c r="B129" s="7" t="s">
        <v>8</v>
      </c>
      <c r="C129" s="7" t="s">
        <v>27</v>
      </c>
      <c r="D129" s="8">
        <v>4305</v>
      </c>
      <c r="E129" s="9">
        <v>156</v>
      </c>
    </row>
    <row r="130" spans="1:5" x14ac:dyDescent="0.2">
      <c r="A130" s="7" t="s">
        <v>45</v>
      </c>
      <c r="B130" s="7" t="s">
        <v>33</v>
      </c>
      <c r="C130" s="7" t="s">
        <v>47</v>
      </c>
      <c r="D130" s="8">
        <v>4417</v>
      </c>
      <c r="E130" s="9">
        <v>153</v>
      </c>
    </row>
    <row r="131" spans="1:5" x14ac:dyDescent="0.2">
      <c r="A131" s="3" t="s">
        <v>17</v>
      </c>
      <c r="B131" s="3" t="s">
        <v>49</v>
      </c>
      <c r="C131" s="3" t="s">
        <v>53</v>
      </c>
      <c r="D131" s="4">
        <v>14329</v>
      </c>
      <c r="E131" s="5">
        <v>150</v>
      </c>
    </row>
    <row r="132" spans="1:5" x14ac:dyDescent="0.2">
      <c r="A132" s="7" t="s">
        <v>12</v>
      </c>
      <c r="B132" s="7" t="s">
        <v>21</v>
      </c>
      <c r="C132" s="7" t="s">
        <v>47</v>
      </c>
      <c r="D132" s="8">
        <v>5019</v>
      </c>
      <c r="E132" s="9">
        <v>150</v>
      </c>
    </row>
    <row r="133" spans="1:5" x14ac:dyDescent="0.2">
      <c r="A133" s="3" t="s">
        <v>25</v>
      </c>
      <c r="B133" s="3" t="s">
        <v>49</v>
      </c>
      <c r="C133" s="3" t="s">
        <v>32</v>
      </c>
      <c r="D133" s="4">
        <v>3759</v>
      </c>
      <c r="E133" s="5">
        <v>150</v>
      </c>
    </row>
    <row r="134" spans="1:5" x14ac:dyDescent="0.2">
      <c r="A134" s="3" t="s">
        <v>12</v>
      </c>
      <c r="B134" s="3" t="s">
        <v>8</v>
      </c>
      <c r="C134" s="3" t="s">
        <v>9</v>
      </c>
      <c r="D134" s="4">
        <v>42</v>
      </c>
      <c r="E134" s="5">
        <v>150</v>
      </c>
    </row>
    <row r="135" spans="1:5" x14ac:dyDescent="0.2">
      <c r="A135" s="3" t="s">
        <v>17</v>
      </c>
      <c r="B135" s="3" t="s">
        <v>13</v>
      </c>
      <c r="C135" s="3" t="s">
        <v>18</v>
      </c>
      <c r="D135" s="4">
        <v>959</v>
      </c>
      <c r="E135" s="5">
        <v>147</v>
      </c>
    </row>
    <row r="136" spans="1:5" x14ac:dyDescent="0.2">
      <c r="A136" s="3" t="s">
        <v>45</v>
      </c>
      <c r="B136" s="3" t="s">
        <v>26</v>
      </c>
      <c r="C136" s="3" t="s">
        <v>53</v>
      </c>
      <c r="D136" s="4">
        <v>6027</v>
      </c>
      <c r="E136" s="5">
        <v>144</v>
      </c>
    </row>
    <row r="137" spans="1:5" x14ac:dyDescent="0.2">
      <c r="A137" s="7" t="s">
        <v>46</v>
      </c>
      <c r="B137" s="7" t="s">
        <v>8</v>
      </c>
      <c r="C137" s="7" t="s">
        <v>32</v>
      </c>
      <c r="D137" s="8">
        <v>3983</v>
      </c>
      <c r="E137" s="9">
        <v>144</v>
      </c>
    </row>
    <row r="138" spans="1:5" x14ac:dyDescent="0.2">
      <c r="A138" s="7" t="s">
        <v>17</v>
      </c>
      <c r="B138" s="7" t="s">
        <v>13</v>
      </c>
      <c r="C138" s="7" t="s">
        <v>52</v>
      </c>
      <c r="D138" s="8">
        <v>2429</v>
      </c>
      <c r="E138" s="9">
        <v>144</v>
      </c>
    </row>
    <row r="139" spans="1:5" x14ac:dyDescent="0.2">
      <c r="A139" s="3" t="s">
        <v>20</v>
      </c>
      <c r="B139" s="3" t="s">
        <v>49</v>
      </c>
      <c r="C139" s="3" t="s">
        <v>36</v>
      </c>
      <c r="D139" s="4">
        <v>336</v>
      </c>
      <c r="E139" s="5">
        <v>144</v>
      </c>
    </row>
    <row r="140" spans="1:5" x14ac:dyDescent="0.2">
      <c r="A140" s="3" t="s">
        <v>54</v>
      </c>
      <c r="B140" s="3" t="s">
        <v>33</v>
      </c>
      <c r="C140" s="3" t="s">
        <v>36</v>
      </c>
      <c r="D140" s="4">
        <v>2205</v>
      </c>
      <c r="E140" s="5">
        <v>141</v>
      </c>
    </row>
    <row r="141" spans="1:5" x14ac:dyDescent="0.2">
      <c r="A141" s="3" t="s">
        <v>45</v>
      </c>
      <c r="B141" s="3" t="s">
        <v>26</v>
      </c>
      <c r="C141" s="3" t="s">
        <v>36</v>
      </c>
      <c r="D141" s="4">
        <v>1568</v>
      </c>
      <c r="E141" s="5">
        <v>141</v>
      </c>
    </row>
    <row r="142" spans="1:5" x14ac:dyDescent="0.2">
      <c r="A142" s="3" t="s">
        <v>45</v>
      </c>
      <c r="B142" s="3" t="s">
        <v>8</v>
      </c>
      <c r="C142" s="3" t="s">
        <v>22</v>
      </c>
      <c r="D142" s="4">
        <v>11571</v>
      </c>
      <c r="E142" s="5">
        <v>138</v>
      </c>
    </row>
    <row r="143" spans="1:5" x14ac:dyDescent="0.2">
      <c r="A143" s="7" t="s">
        <v>39</v>
      </c>
      <c r="B143" s="7" t="s">
        <v>49</v>
      </c>
      <c r="C143" s="7" t="s">
        <v>41</v>
      </c>
      <c r="D143" s="8">
        <v>2205</v>
      </c>
      <c r="E143" s="9">
        <v>138</v>
      </c>
    </row>
    <row r="144" spans="1:5" x14ac:dyDescent="0.2">
      <c r="A144" s="7" t="s">
        <v>7</v>
      </c>
      <c r="B144" s="7" t="s">
        <v>49</v>
      </c>
      <c r="C144" s="7" t="s">
        <v>52</v>
      </c>
      <c r="D144" s="8">
        <v>2289</v>
      </c>
      <c r="E144" s="9">
        <v>135</v>
      </c>
    </row>
    <row r="145" spans="1:5" x14ac:dyDescent="0.2">
      <c r="A145" s="3" t="s">
        <v>25</v>
      </c>
      <c r="B145" s="3" t="s">
        <v>21</v>
      </c>
      <c r="C145" s="3" t="s">
        <v>51</v>
      </c>
      <c r="D145" s="4">
        <v>1400</v>
      </c>
      <c r="E145" s="5">
        <v>135</v>
      </c>
    </row>
    <row r="146" spans="1:5" x14ac:dyDescent="0.2">
      <c r="A146" s="3" t="s">
        <v>25</v>
      </c>
      <c r="B146" s="3" t="s">
        <v>33</v>
      </c>
      <c r="C146" s="3" t="s">
        <v>30</v>
      </c>
      <c r="D146" s="4">
        <v>959</v>
      </c>
      <c r="E146" s="5">
        <v>135</v>
      </c>
    </row>
    <row r="147" spans="1:5" x14ac:dyDescent="0.2">
      <c r="A147" s="7" t="s">
        <v>7</v>
      </c>
      <c r="B147" s="7" t="s">
        <v>26</v>
      </c>
      <c r="C147" s="7" t="s">
        <v>51</v>
      </c>
      <c r="D147" s="8">
        <v>0</v>
      </c>
      <c r="E147" s="9">
        <v>135</v>
      </c>
    </row>
    <row r="148" spans="1:5" x14ac:dyDescent="0.2">
      <c r="A148" s="3" t="s">
        <v>20</v>
      </c>
      <c r="B148" s="3" t="s">
        <v>13</v>
      </c>
      <c r="C148" s="3" t="s">
        <v>52</v>
      </c>
      <c r="D148" s="4">
        <v>847</v>
      </c>
      <c r="E148" s="5">
        <v>129</v>
      </c>
    </row>
    <row r="149" spans="1:5" x14ac:dyDescent="0.2">
      <c r="A149" s="3" t="s">
        <v>54</v>
      </c>
      <c r="B149" s="3" t="s">
        <v>33</v>
      </c>
      <c r="C149" s="3" t="s">
        <v>18</v>
      </c>
      <c r="D149" s="4">
        <v>6860</v>
      </c>
      <c r="E149" s="5">
        <v>126</v>
      </c>
    </row>
    <row r="150" spans="1:5" x14ac:dyDescent="0.2">
      <c r="A150" s="7" t="s">
        <v>20</v>
      </c>
      <c r="B150" s="7" t="s">
        <v>49</v>
      </c>
      <c r="C150" s="7" t="s">
        <v>47</v>
      </c>
      <c r="D150" s="8">
        <v>4935</v>
      </c>
      <c r="E150" s="9">
        <v>126</v>
      </c>
    </row>
    <row r="151" spans="1:5" x14ac:dyDescent="0.2">
      <c r="A151" s="7" t="s">
        <v>45</v>
      </c>
      <c r="B151" s="7" t="s">
        <v>26</v>
      </c>
      <c r="C151" s="7" t="s">
        <v>30</v>
      </c>
      <c r="D151" s="8">
        <v>4018</v>
      </c>
      <c r="E151" s="9">
        <v>126</v>
      </c>
    </row>
    <row r="152" spans="1:5" x14ac:dyDescent="0.2">
      <c r="A152" s="7" t="s">
        <v>7</v>
      </c>
      <c r="B152" s="7" t="s">
        <v>13</v>
      </c>
      <c r="C152" s="7" t="s">
        <v>51</v>
      </c>
      <c r="D152" s="8">
        <v>1617</v>
      </c>
      <c r="E152" s="9">
        <v>126</v>
      </c>
    </row>
    <row r="153" spans="1:5" x14ac:dyDescent="0.2">
      <c r="A153" s="3" t="s">
        <v>12</v>
      </c>
      <c r="B153" s="3" t="s">
        <v>13</v>
      </c>
      <c r="C153" s="3" t="s">
        <v>30</v>
      </c>
      <c r="D153" s="4">
        <v>357</v>
      </c>
      <c r="E153" s="5">
        <v>126</v>
      </c>
    </row>
    <row r="154" spans="1:5" x14ac:dyDescent="0.2">
      <c r="A154" s="7" t="s">
        <v>25</v>
      </c>
      <c r="B154" s="7" t="s">
        <v>49</v>
      </c>
      <c r="C154" s="7" t="s">
        <v>14</v>
      </c>
      <c r="D154" s="8">
        <v>6734</v>
      </c>
      <c r="E154" s="9">
        <v>123</v>
      </c>
    </row>
    <row r="155" spans="1:5" x14ac:dyDescent="0.2">
      <c r="A155" s="3" t="s">
        <v>25</v>
      </c>
      <c r="B155" s="3" t="s">
        <v>13</v>
      </c>
      <c r="C155" s="3" t="s">
        <v>9</v>
      </c>
      <c r="D155" s="4">
        <v>4781</v>
      </c>
      <c r="E155" s="5">
        <v>123</v>
      </c>
    </row>
    <row r="156" spans="1:5" x14ac:dyDescent="0.2">
      <c r="A156" s="7" t="s">
        <v>20</v>
      </c>
      <c r="B156" s="7" t="s">
        <v>8</v>
      </c>
      <c r="C156" s="7" t="s">
        <v>41</v>
      </c>
      <c r="D156" s="8">
        <v>3388</v>
      </c>
      <c r="E156" s="9">
        <v>123</v>
      </c>
    </row>
    <row r="157" spans="1:5" x14ac:dyDescent="0.2">
      <c r="A157" s="3" t="s">
        <v>25</v>
      </c>
      <c r="B157" s="3" t="s">
        <v>33</v>
      </c>
      <c r="C157" s="3" t="s">
        <v>11</v>
      </c>
      <c r="D157" s="4">
        <v>2317</v>
      </c>
      <c r="E157" s="5">
        <v>123</v>
      </c>
    </row>
    <row r="158" spans="1:5" x14ac:dyDescent="0.2">
      <c r="A158" s="3" t="s">
        <v>54</v>
      </c>
      <c r="B158" s="3" t="s">
        <v>33</v>
      </c>
      <c r="C158" s="3" t="s">
        <v>11</v>
      </c>
      <c r="D158" s="4">
        <v>63</v>
      </c>
      <c r="E158" s="5">
        <v>123</v>
      </c>
    </row>
    <row r="159" spans="1:5" x14ac:dyDescent="0.2">
      <c r="A159" s="7" t="s">
        <v>25</v>
      </c>
      <c r="B159" s="7" t="s">
        <v>21</v>
      </c>
      <c r="C159" s="7" t="s">
        <v>18</v>
      </c>
      <c r="D159" s="8">
        <v>10073</v>
      </c>
      <c r="E159" s="9">
        <v>120</v>
      </c>
    </row>
    <row r="160" spans="1:5" x14ac:dyDescent="0.2">
      <c r="A160" s="7" t="s">
        <v>45</v>
      </c>
      <c r="B160" s="7" t="s">
        <v>49</v>
      </c>
      <c r="C160" s="7" t="s">
        <v>38</v>
      </c>
      <c r="D160" s="8">
        <v>7511</v>
      </c>
      <c r="E160" s="9">
        <v>120</v>
      </c>
    </row>
    <row r="161" spans="1:5" x14ac:dyDescent="0.2">
      <c r="A161" s="3" t="s">
        <v>17</v>
      </c>
      <c r="B161" s="3" t="s">
        <v>33</v>
      </c>
      <c r="C161" s="3" t="s">
        <v>29</v>
      </c>
      <c r="D161" s="4">
        <v>2646</v>
      </c>
      <c r="E161" s="5">
        <v>120</v>
      </c>
    </row>
    <row r="162" spans="1:5" x14ac:dyDescent="0.2">
      <c r="A162" s="7" t="s">
        <v>46</v>
      </c>
      <c r="B162" s="7" t="s">
        <v>49</v>
      </c>
      <c r="C162" s="7" t="s">
        <v>47</v>
      </c>
      <c r="D162" s="8">
        <v>2212</v>
      </c>
      <c r="E162" s="9">
        <v>117</v>
      </c>
    </row>
    <row r="163" spans="1:5" x14ac:dyDescent="0.2">
      <c r="A163" s="3" t="s">
        <v>39</v>
      </c>
      <c r="B163" s="3" t="s">
        <v>21</v>
      </c>
      <c r="C163" s="3" t="s">
        <v>34</v>
      </c>
      <c r="D163" s="4">
        <v>2149</v>
      </c>
      <c r="E163" s="5">
        <v>117</v>
      </c>
    </row>
    <row r="164" spans="1:5" x14ac:dyDescent="0.2">
      <c r="A164" s="3" t="s">
        <v>45</v>
      </c>
      <c r="B164" s="3" t="s">
        <v>26</v>
      </c>
      <c r="C164" s="3" t="s">
        <v>29</v>
      </c>
      <c r="D164" s="4">
        <v>2016</v>
      </c>
      <c r="E164" s="5">
        <v>117</v>
      </c>
    </row>
    <row r="165" spans="1:5" x14ac:dyDescent="0.2">
      <c r="A165" s="7" t="s">
        <v>39</v>
      </c>
      <c r="B165" s="7" t="s">
        <v>13</v>
      </c>
      <c r="C165" s="7" t="s">
        <v>48</v>
      </c>
      <c r="D165" s="8">
        <v>2793</v>
      </c>
      <c r="E165" s="9">
        <v>114</v>
      </c>
    </row>
    <row r="166" spans="1:5" x14ac:dyDescent="0.2">
      <c r="A166" s="3" t="s">
        <v>17</v>
      </c>
      <c r="B166" s="3" t="s">
        <v>21</v>
      </c>
      <c r="C166" s="3" t="s">
        <v>27</v>
      </c>
      <c r="D166" s="4">
        <v>2142</v>
      </c>
      <c r="E166" s="5">
        <v>114</v>
      </c>
    </row>
    <row r="167" spans="1:5" x14ac:dyDescent="0.2">
      <c r="A167" s="3" t="s">
        <v>7</v>
      </c>
      <c r="B167" s="3" t="s">
        <v>8</v>
      </c>
      <c r="C167" s="3" t="s">
        <v>9</v>
      </c>
      <c r="D167" s="4">
        <v>1624</v>
      </c>
      <c r="E167" s="5">
        <v>114</v>
      </c>
    </row>
    <row r="168" spans="1:5" x14ac:dyDescent="0.2">
      <c r="A168" s="3" t="s">
        <v>39</v>
      </c>
      <c r="B168" s="3" t="s">
        <v>8</v>
      </c>
      <c r="C168" s="3" t="s">
        <v>32</v>
      </c>
      <c r="D168" s="4">
        <v>4487</v>
      </c>
      <c r="E168" s="5">
        <v>111</v>
      </c>
    </row>
    <row r="169" spans="1:5" x14ac:dyDescent="0.2">
      <c r="A169" s="3" t="s">
        <v>42</v>
      </c>
      <c r="B169" s="3" t="s">
        <v>21</v>
      </c>
      <c r="C169" s="3" t="s">
        <v>9</v>
      </c>
      <c r="D169" s="4">
        <v>1526</v>
      </c>
      <c r="E169" s="5">
        <v>105</v>
      </c>
    </row>
    <row r="170" spans="1:5" x14ac:dyDescent="0.2">
      <c r="A170" s="3" t="s">
        <v>20</v>
      </c>
      <c r="B170" s="3" t="s">
        <v>8</v>
      </c>
      <c r="C170" s="3" t="s">
        <v>48</v>
      </c>
      <c r="D170" s="4">
        <v>6398</v>
      </c>
      <c r="E170" s="5">
        <v>102</v>
      </c>
    </row>
    <row r="171" spans="1:5" x14ac:dyDescent="0.2">
      <c r="A171" s="7" t="s">
        <v>7</v>
      </c>
      <c r="B171" s="7" t="s">
        <v>33</v>
      </c>
      <c r="C171" s="7" t="s">
        <v>18</v>
      </c>
      <c r="D171" s="8">
        <v>6125</v>
      </c>
      <c r="E171" s="9">
        <v>102</v>
      </c>
    </row>
    <row r="172" spans="1:5" x14ac:dyDescent="0.2">
      <c r="A172" s="7" t="s">
        <v>17</v>
      </c>
      <c r="B172" s="7" t="s">
        <v>33</v>
      </c>
      <c r="C172" s="7" t="s">
        <v>27</v>
      </c>
      <c r="D172" s="8">
        <v>3850</v>
      </c>
      <c r="E172" s="9">
        <v>102</v>
      </c>
    </row>
    <row r="173" spans="1:5" x14ac:dyDescent="0.2">
      <c r="A173" s="3" t="s">
        <v>42</v>
      </c>
      <c r="B173" s="3" t="s">
        <v>49</v>
      </c>
      <c r="C173" s="3" t="s">
        <v>51</v>
      </c>
      <c r="D173" s="4">
        <v>2891</v>
      </c>
      <c r="E173" s="5">
        <v>102</v>
      </c>
    </row>
    <row r="174" spans="1:5" x14ac:dyDescent="0.2">
      <c r="A174" s="7" t="s">
        <v>46</v>
      </c>
      <c r="B174" s="7" t="s">
        <v>26</v>
      </c>
      <c r="C174" s="7" t="s">
        <v>53</v>
      </c>
      <c r="D174" s="8">
        <v>1652</v>
      </c>
      <c r="E174" s="9">
        <v>102</v>
      </c>
    </row>
    <row r="175" spans="1:5" x14ac:dyDescent="0.2">
      <c r="A175" s="3" t="s">
        <v>25</v>
      </c>
      <c r="B175" s="3" t="s">
        <v>8</v>
      </c>
      <c r="C175" s="3" t="s">
        <v>22</v>
      </c>
      <c r="D175" s="4">
        <v>1505</v>
      </c>
      <c r="E175" s="5">
        <v>102</v>
      </c>
    </row>
    <row r="176" spans="1:5" x14ac:dyDescent="0.2">
      <c r="A176" s="7" t="s">
        <v>17</v>
      </c>
      <c r="B176" s="7" t="s">
        <v>33</v>
      </c>
      <c r="C176" s="7" t="s">
        <v>50</v>
      </c>
      <c r="D176" s="8">
        <v>2436</v>
      </c>
      <c r="E176" s="9">
        <v>99</v>
      </c>
    </row>
    <row r="177" spans="1:5" x14ac:dyDescent="0.2">
      <c r="A177" s="3" t="s">
        <v>20</v>
      </c>
      <c r="B177" s="3" t="s">
        <v>13</v>
      </c>
      <c r="C177" s="3" t="s">
        <v>38</v>
      </c>
      <c r="D177" s="4">
        <v>609</v>
      </c>
      <c r="E177" s="5">
        <v>99</v>
      </c>
    </row>
    <row r="178" spans="1:5" x14ac:dyDescent="0.2">
      <c r="A178" s="3" t="s">
        <v>17</v>
      </c>
      <c r="B178" s="3" t="s">
        <v>8</v>
      </c>
      <c r="C178" s="3" t="s">
        <v>41</v>
      </c>
      <c r="D178" s="4">
        <v>7273</v>
      </c>
      <c r="E178" s="5">
        <v>96</v>
      </c>
    </row>
    <row r="179" spans="1:5" x14ac:dyDescent="0.2">
      <c r="A179" s="7" t="s">
        <v>54</v>
      </c>
      <c r="B179" s="7" t="s">
        <v>13</v>
      </c>
      <c r="C179" s="7" t="s">
        <v>16</v>
      </c>
      <c r="D179" s="8">
        <v>3472</v>
      </c>
      <c r="E179" s="9">
        <v>96</v>
      </c>
    </row>
    <row r="180" spans="1:5" x14ac:dyDescent="0.2">
      <c r="A180" s="7" t="s">
        <v>39</v>
      </c>
      <c r="B180" s="7" t="s">
        <v>49</v>
      </c>
      <c r="C180" s="7" t="s">
        <v>27</v>
      </c>
      <c r="D180" s="8">
        <v>1568</v>
      </c>
      <c r="E180" s="9">
        <v>96</v>
      </c>
    </row>
    <row r="181" spans="1:5" x14ac:dyDescent="0.2">
      <c r="A181" s="3" t="s">
        <v>7</v>
      </c>
      <c r="B181" s="3" t="s">
        <v>8</v>
      </c>
      <c r="C181" s="3" t="s">
        <v>52</v>
      </c>
      <c r="D181" s="4">
        <v>6132</v>
      </c>
      <c r="E181" s="5">
        <v>93</v>
      </c>
    </row>
    <row r="182" spans="1:5" x14ac:dyDescent="0.2">
      <c r="A182" s="3" t="s">
        <v>46</v>
      </c>
      <c r="B182" s="3" t="s">
        <v>49</v>
      </c>
      <c r="C182" s="3" t="s">
        <v>32</v>
      </c>
      <c r="D182" s="4">
        <v>2919</v>
      </c>
      <c r="E182" s="5">
        <v>93</v>
      </c>
    </row>
    <row r="183" spans="1:5" x14ac:dyDescent="0.2">
      <c r="A183" s="3" t="s">
        <v>17</v>
      </c>
      <c r="B183" s="3" t="s">
        <v>8</v>
      </c>
      <c r="C183" s="3" t="s">
        <v>47</v>
      </c>
      <c r="D183" s="4">
        <v>2737</v>
      </c>
      <c r="E183" s="5">
        <v>93</v>
      </c>
    </row>
    <row r="184" spans="1:5" x14ac:dyDescent="0.2">
      <c r="A184" s="7" t="s">
        <v>42</v>
      </c>
      <c r="B184" s="7" t="s">
        <v>49</v>
      </c>
      <c r="C184" s="7" t="s">
        <v>30</v>
      </c>
      <c r="D184" s="8">
        <v>1652</v>
      </c>
      <c r="E184" s="9">
        <v>93</v>
      </c>
    </row>
    <row r="185" spans="1:5" x14ac:dyDescent="0.2">
      <c r="A185" s="3" t="s">
        <v>54</v>
      </c>
      <c r="B185" s="3" t="s">
        <v>49</v>
      </c>
      <c r="C185" s="3" t="s">
        <v>27</v>
      </c>
      <c r="D185" s="4">
        <v>1428</v>
      </c>
      <c r="E185" s="5">
        <v>93</v>
      </c>
    </row>
    <row r="186" spans="1:5" x14ac:dyDescent="0.2">
      <c r="A186" s="3" t="s">
        <v>7</v>
      </c>
      <c r="B186" s="3" t="s">
        <v>21</v>
      </c>
      <c r="C186" s="3" t="s">
        <v>30</v>
      </c>
      <c r="D186" s="4">
        <v>9772</v>
      </c>
      <c r="E186" s="5">
        <v>90</v>
      </c>
    </row>
    <row r="187" spans="1:5" x14ac:dyDescent="0.2">
      <c r="A187" s="3" t="s">
        <v>17</v>
      </c>
      <c r="B187" s="3" t="s">
        <v>49</v>
      </c>
      <c r="C187" s="3" t="s">
        <v>47</v>
      </c>
      <c r="D187" s="4">
        <v>8155</v>
      </c>
      <c r="E187" s="5">
        <v>90</v>
      </c>
    </row>
    <row r="188" spans="1:5" x14ac:dyDescent="0.2">
      <c r="A188" s="7" t="s">
        <v>7</v>
      </c>
      <c r="B188" s="7" t="s">
        <v>33</v>
      </c>
      <c r="C188" s="7" t="s">
        <v>27</v>
      </c>
      <c r="D188" s="8">
        <v>2541</v>
      </c>
      <c r="E188" s="9">
        <v>90</v>
      </c>
    </row>
    <row r="189" spans="1:5" x14ac:dyDescent="0.2">
      <c r="A189" s="3" t="s">
        <v>17</v>
      </c>
      <c r="B189" s="3" t="s">
        <v>33</v>
      </c>
      <c r="C189" s="3" t="s">
        <v>30</v>
      </c>
      <c r="D189" s="4">
        <v>9506</v>
      </c>
      <c r="E189" s="5">
        <v>87</v>
      </c>
    </row>
    <row r="190" spans="1:5" x14ac:dyDescent="0.2">
      <c r="A190" s="3" t="s">
        <v>25</v>
      </c>
      <c r="B190" s="3" t="s">
        <v>8</v>
      </c>
      <c r="C190" s="3" t="s">
        <v>34</v>
      </c>
      <c r="D190" s="4">
        <v>7693</v>
      </c>
      <c r="E190" s="5">
        <v>87</v>
      </c>
    </row>
    <row r="191" spans="1:5" x14ac:dyDescent="0.2">
      <c r="A191" s="7" t="s">
        <v>54</v>
      </c>
      <c r="B191" s="7" t="s">
        <v>49</v>
      </c>
      <c r="C191" s="7" t="s">
        <v>32</v>
      </c>
      <c r="D191" s="8">
        <v>700</v>
      </c>
      <c r="E191" s="9">
        <v>87</v>
      </c>
    </row>
    <row r="192" spans="1:5" x14ac:dyDescent="0.2">
      <c r="A192" s="3" t="s">
        <v>7</v>
      </c>
      <c r="B192" s="3" t="s">
        <v>33</v>
      </c>
      <c r="C192" s="3" t="s">
        <v>50</v>
      </c>
      <c r="D192" s="4">
        <v>609</v>
      </c>
      <c r="E192" s="5">
        <v>87</v>
      </c>
    </row>
    <row r="193" spans="1:5" x14ac:dyDescent="0.2">
      <c r="A193" s="7" t="s">
        <v>12</v>
      </c>
      <c r="B193" s="7" t="s">
        <v>8</v>
      </c>
      <c r="C193" s="7" t="s">
        <v>44</v>
      </c>
      <c r="D193" s="8">
        <v>434</v>
      </c>
      <c r="E193" s="9">
        <v>87</v>
      </c>
    </row>
    <row r="194" spans="1:5" x14ac:dyDescent="0.2">
      <c r="A194" s="7" t="s">
        <v>39</v>
      </c>
      <c r="B194" s="7" t="s">
        <v>21</v>
      </c>
      <c r="C194" s="7" t="s">
        <v>14</v>
      </c>
      <c r="D194" s="8">
        <v>280</v>
      </c>
      <c r="E194" s="9">
        <v>87</v>
      </c>
    </row>
    <row r="195" spans="1:5" x14ac:dyDescent="0.2">
      <c r="A195" s="3" t="s">
        <v>20</v>
      </c>
      <c r="B195" s="3" t="s">
        <v>21</v>
      </c>
      <c r="C195" s="3" t="s">
        <v>14</v>
      </c>
      <c r="D195" s="4">
        <v>10304</v>
      </c>
      <c r="E195" s="5">
        <v>84</v>
      </c>
    </row>
    <row r="196" spans="1:5" x14ac:dyDescent="0.2">
      <c r="A196" s="3" t="s">
        <v>42</v>
      </c>
      <c r="B196" s="3" t="s">
        <v>13</v>
      </c>
      <c r="C196" s="3" t="s">
        <v>36</v>
      </c>
      <c r="D196" s="4">
        <v>490</v>
      </c>
      <c r="E196" s="5">
        <v>84</v>
      </c>
    </row>
    <row r="197" spans="1:5" x14ac:dyDescent="0.2">
      <c r="A197" s="3" t="s">
        <v>12</v>
      </c>
      <c r="B197" s="3" t="s">
        <v>33</v>
      </c>
      <c r="C197" s="3" t="s">
        <v>36</v>
      </c>
      <c r="D197" s="4">
        <v>168</v>
      </c>
      <c r="E197" s="5">
        <v>84</v>
      </c>
    </row>
    <row r="198" spans="1:5" x14ac:dyDescent="0.2">
      <c r="A198" s="7" t="s">
        <v>45</v>
      </c>
      <c r="B198" s="7" t="s">
        <v>26</v>
      </c>
      <c r="C198" s="7" t="s">
        <v>52</v>
      </c>
      <c r="D198" s="8">
        <v>7812</v>
      </c>
      <c r="E198" s="9">
        <v>81</v>
      </c>
    </row>
    <row r="199" spans="1:5" x14ac:dyDescent="0.2">
      <c r="A199" s="7" t="s">
        <v>42</v>
      </c>
      <c r="B199" s="7" t="s">
        <v>26</v>
      </c>
      <c r="C199" s="7" t="s">
        <v>36</v>
      </c>
      <c r="D199" s="8">
        <v>6909</v>
      </c>
      <c r="E199" s="9">
        <v>81</v>
      </c>
    </row>
    <row r="200" spans="1:5" x14ac:dyDescent="0.2">
      <c r="A200" s="7" t="s">
        <v>12</v>
      </c>
      <c r="B200" s="7" t="s">
        <v>13</v>
      </c>
      <c r="C200" s="7" t="s">
        <v>9</v>
      </c>
      <c r="D200" s="8">
        <v>3598</v>
      </c>
      <c r="E200" s="9">
        <v>81</v>
      </c>
    </row>
    <row r="201" spans="1:5" x14ac:dyDescent="0.2">
      <c r="A201" s="3" t="s">
        <v>25</v>
      </c>
      <c r="B201" s="3" t="s">
        <v>8</v>
      </c>
      <c r="C201" s="3" t="s">
        <v>9</v>
      </c>
      <c r="D201" s="4">
        <v>560</v>
      </c>
      <c r="E201" s="5">
        <v>81</v>
      </c>
    </row>
    <row r="202" spans="1:5" x14ac:dyDescent="0.2">
      <c r="A202" s="3" t="s">
        <v>12</v>
      </c>
      <c r="B202" s="3" t="s">
        <v>33</v>
      </c>
      <c r="C202" s="3" t="s">
        <v>44</v>
      </c>
      <c r="D202" s="4">
        <v>6433</v>
      </c>
      <c r="E202" s="5">
        <v>78</v>
      </c>
    </row>
    <row r="203" spans="1:5" x14ac:dyDescent="0.2">
      <c r="A203" s="7" t="s">
        <v>46</v>
      </c>
      <c r="B203" s="7" t="s">
        <v>13</v>
      </c>
      <c r="C203" s="7" t="s">
        <v>47</v>
      </c>
      <c r="D203" s="8">
        <v>2023</v>
      </c>
      <c r="E203" s="9">
        <v>78</v>
      </c>
    </row>
    <row r="204" spans="1:5" x14ac:dyDescent="0.2">
      <c r="A204" s="3" t="s">
        <v>45</v>
      </c>
      <c r="B204" s="3" t="s">
        <v>21</v>
      </c>
      <c r="C204" s="3" t="s">
        <v>51</v>
      </c>
      <c r="D204" s="4">
        <v>8211</v>
      </c>
      <c r="E204" s="5">
        <v>75</v>
      </c>
    </row>
    <row r="205" spans="1:5" x14ac:dyDescent="0.2">
      <c r="A205" s="3" t="s">
        <v>25</v>
      </c>
      <c r="B205" s="3" t="s">
        <v>49</v>
      </c>
      <c r="C205" s="3" t="s">
        <v>51</v>
      </c>
      <c r="D205" s="4">
        <v>3339</v>
      </c>
      <c r="E205" s="5">
        <v>75</v>
      </c>
    </row>
    <row r="206" spans="1:5" x14ac:dyDescent="0.2">
      <c r="A206" s="3" t="s">
        <v>39</v>
      </c>
      <c r="B206" s="3" t="s">
        <v>49</v>
      </c>
      <c r="C206" s="3" t="s">
        <v>14</v>
      </c>
      <c r="D206" s="4">
        <v>3262</v>
      </c>
      <c r="E206" s="5">
        <v>75</v>
      </c>
    </row>
    <row r="207" spans="1:5" x14ac:dyDescent="0.2">
      <c r="A207" s="3" t="s">
        <v>7</v>
      </c>
      <c r="B207" s="3" t="s">
        <v>49</v>
      </c>
      <c r="C207" s="3" t="s">
        <v>47</v>
      </c>
      <c r="D207" s="4">
        <v>2779</v>
      </c>
      <c r="E207" s="5">
        <v>75</v>
      </c>
    </row>
    <row r="208" spans="1:5" x14ac:dyDescent="0.2">
      <c r="A208" s="7" t="s">
        <v>25</v>
      </c>
      <c r="B208" s="7" t="s">
        <v>49</v>
      </c>
      <c r="C208" s="7" t="s">
        <v>29</v>
      </c>
      <c r="D208" s="8">
        <v>2219</v>
      </c>
      <c r="E208" s="9">
        <v>75</v>
      </c>
    </row>
    <row r="209" spans="1:5" x14ac:dyDescent="0.2">
      <c r="A209" s="3" t="s">
        <v>39</v>
      </c>
      <c r="B209" s="3" t="s">
        <v>33</v>
      </c>
      <c r="C209" s="3" t="s">
        <v>16</v>
      </c>
      <c r="D209" s="4">
        <v>1281</v>
      </c>
      <c r="E209" s="5">
        <v>75</v>
      </c>
    </row>
    <row r="210" spans="1:5" x14ac:dyDescent="0.2">
      <c r="A210" s="7" t="s">
        <v>54</v>
      </c>
      <c r="B210" s="7" t="s">
        <v>21</v>
      </c>
      <c r="C210" s="7" t="s">
        <v>11</v>
      </c>
      <c r="D210" s="8">
        <v>945</v>
      </c>
      <c r="E210" s="9">
        <v>75</v>
      </c>
    </row>
    <row r="211" spans="1:5" x14ac:dyDescent="0.2">
      <c r="A211" s="3" t="s">
        <v>42</v>
      </c>
      <c r="B211" s="3" t="s">
        <v>8</v>
      </c>
      <c r="C211" s="3" t="s">
        <v>36</v>
      </c>
      <c r="D211" s="4">
        <v>518</v>
      </c>
      <c r="E211" s="5">
        <v>75</v>
      </c>
    </row>
    <row r="212" spans="1:5" x14ac:dyDescent="0.2">
      <c r="A212" s="7" t="s">
        <v>25</v>
      </c>
      <c r="B212" s="7" t="s">
        <v>33</v>
      </c>
      <c r="C212" s="7" t="s">
        <v>27</v>
      </c>
      <c r="D212" s="8">
        <v>469</v>
      </c>
      <c r="E212" s="9">
        <v>75</v>
      </c>
    </row>
    <row r="213" spans="1:5" x14ac:dyDescent="0.2">
      <c r="A213" s="7" t="s">
        <v>7</v>
      </c>
      <c r="B213" s="7" t="s">
        <v>8</v>
      </c>
      <c r="C213" s="7" t="s">
        <v>51</v>
      </c>
      <c r="D213" s="8">
        <v>9002</v>
      </c>
      <c r="E213" s="9">
        <v>72</v>
      </c>
    </row>
    <row r="214" spans="1:5" x14ac:dyDescent="0.2">
      <c r="A214" s="3" t="s">
        <v>20</v>
      </c>
      <c r="B214" s="3" t="s">
        <v>26</v>
      </c>
      <c r="C214" s="3" t="s">
        <v>16</v>
      </c>
      <c r="D214" s="4">
        <v>3976</v>
      </c>
      <c r="E214" s="5">
        <v>72</v>
      </c>
    </row>
    <row r="215" spans="1:5" x14ac:dyDescent="0.2">
      <c r="A215" s="7" t="s">
        <v>17</v>
      </c>
      <c r="B215" s="7" t="s">
        <v>26</v>
      </c>
      <c r="C215" s="7" t="s">
        <v>27</v>
      </c>
      <c r="D215" s="8">
        <v>3192</v>
      </c>
      <c r="E215" s="9">
        <v>72</v>
      </c>
    </row>
    <row r="216" spans="1:5" x14ac:dyDescent="0.2">
      <c r="A216" s="3" t="s">
        <v>54</v>
      </c>
      <c r="B216" s="3" t="s">
        <v>21</v>
      </c>
      <c r="C216" s="3" t="s">
        <v>52</v>
      </c>
      <c r="D216" s="4">
        <v>1407</v>
      </c>
      <c r="E216" s="5">
        <v>72</v>
      </c>
    </row>
    <row r="217" spans="1:5" x14ac:dyDescent="0.2">
      <c r="A217" s="3" t="s">
        <v>20</v>
      </c>
      <c r="B217" s="3" t="s">
        <v>13</v>
      </c>
      <c r="C217" s="3" t="s">
        <v>11</v>
      </c>
      <c r="D217" s="4">
        <v>4760</v>
      </c>
      <c r="E217" s="5">
        <v>69</v>
      </c>
    </row>
    <row r="218" spans="1:5" x14ac:dyDescent="0.2">
      <c r="A218" s="7" t="s">
        <v>46</v>
      </c>
      <c r="B218" s="7" t="s">
        <v>13</v>
      </c>
      <c r="C218" s="7" t="s">
        <v>51</v>
      </c>
      <c r="D218" s="8">
        <v>2114</v>
      </c>
      <c r="E218" s="9">
        <v>66</v>
      </c>
    </row>
    <row r="219" spans="1:5" x14ac:dyDescent="0.2">
      <c r="A219" s="7" t="s">
        <v>42</v>
      </c>
      <c r="B219" s="7" t="s">
        <v>21</v>
      </c>
      <c r="C219" s="7" t="s">
        <v>11</v>
      </c>
      <c r="D219" s="8">
        <v>6146</v>
      </c>
      <c r="E219" s="9">
        <v>63</v>
      </c>
    </row>
    <row r="220" spans="1:5" x14ac:dyDescent="0.2">
      <c r="A220" s="3" t="s">
        <v>39</v>
      </c>
      <c r="B220" s="3" t="s">
        <v>13</v>
      </c>
      <c r="C220" s="3" t="s">
        <v>16</v>
      </c>
      <c r="D220" s="4">
        <v>4606</v>
      </c>
      <c r="E220" s="5">
        <v>63</v>
      </c>
    </row>
    <row r="221" spans="1:5" x14ac:dyDescent="0.2">
      <c r="A221" s="7" t="s">
        <v>12</v>
      </c>
      <c r="B221" s="7" t="s">
        <v>33</v>
      </c>
      <c r="C221" s="7" t="s">
        <v>52</v>
      </c>
      <c r="D221" s="8">
        <v>2268</v>
      </c>
      <c r="E221" s="9">
        <v>63</v>
      </c>
    </row>
    <row r="222" spans="1:5" x14ac:dyDescent="0.2">
      <c r="A222" s="7" t="s">
        <v>25</v>
      </c>
      <c r="B222" s="7" t="s">
        <v>26</v>
      </c>
      <c r="C222" s="7" t="s">
        <v>9</v>
      </c>
      <c r="D222" s="8">
        <v>1638</v>
      </c>
      <c r="E222" s="9">
        <v>63</v>
      </c>
    </row>
    <row r="223" spans="1:5" x14ac:dyDescent="0.2">
      <c r="A223" s="7" t="s">
        <v>25</v>
      </c>
      <c r="B223" s="7" t="s">
        <v>21</v>
      </c>
      <c r="C223" s="7" t="s">
        <v>44</v>
      </c>
      <c r="D223" s="8">
        <v>497</v>
      </c>
      <c r="E223" s="9">
        <v>63</v>
      </c>
    </row>
    <row r="224" spans="1:5" x14ac:dyDescent="0.2">
      <c r="A224" s="3" t="s">
        <v>17</v>
      </c>
      <c r="B224" s="3" t="s">
        <v>33</v>
      </c>
      <c r="C224" s="3" t="s">
        <v>48</v>
      </c>
      <c r="D224" s="4">
        <v>4137</v>
      </c>
      <c r="E224" s="5">
        <v>60</v>
      </c>
    </row>
    <row r="225" spans="1:5" x14ac:dyDescent="0.2">
      <c r="A225" s="3" t="s">
        <v>17</v>
      </c>
      <c r="B225" s="3" t="s">
        <v>21</v>
      </c>
      <c r="C225" s="3" t="s">
        <v>9</v>
      </c>
      <c r="D225" s="4">
        <v>9051</v>
      </c>
      <c r="E225" s="5">
        <v>57</v>
      </c>
    </row>
    <row r="226" spans="1:5" x14ac:dyDescent="0.2">
      <c r="A226" s="3" t="s">
        <v>42</v>
      </c>
      <c r="B226" s="3" t="s">
        <v>33</v>
      </c>
      <c r="C226" s="3" t="s">
        <v>11</v>
      </c>
      <c r="D226" s="4">
        <v>7189</v>
      </c>
      <c r="E226" s="5">
        <v>54</v>
      </c>
    </row>
    <row r="227" spans="1:5" x14ac:dyDescent="0.2">
      <c r="A227" s="7" t="s">
        <v>39</v>
      </c>
      <c r="B227" s="7" t="s">
        <v>8</v>
      </c>
      <c r="C227" s="7" t="s">
        <v>9</v>
      </c>
      <c r="D227" s="8">
        <v>6454</v>
      </c>
      <c r="E227" s="9">
        <v>54</v>
      </c>
    </row>
    <row r="228" spans="1:5" x14ac:dyDescent="0.2">
      <c r="A228" s="3" t="s">
        <v>46</v>
      </c>
      <c r="B228" s="3" t="s">
        <v>49</v>
      </c>
      <c r="C228" s="3" t="s">
        <v>50</v>
      </c>
      <c r="D228" s="4">
        <v>3108</v>
      </c>
      <c r="E228" s="5">
        <v>54</v>
      </c>
    </row>
    <row r="229" spans="1:5" x14ac:dyDescent="0.2">
      <c r="A229" s="3" t="s">
        <v>25</v>
      </c>
      <c r="B229" s="3" t="s">
        <v>33</v>
      </c>
      <c r="C229" s="3" t="s">
        <v>34</v>
      </c>
      <c r="D229" s="4">
        <v>2681</v>
      </c>
      <c r="E229" s="5">
        <v>54</v>
      </c>
    </row>
    <row r="230" spans="1:5" x14ac:dyDescent="0.2">
      <c r="A230" s="3" t="s">
        <v>45</v>
      </c>
      <c r="B230" s="3" t="s">
        <v>8</v>
      </c>
      <c r="C230" s="3" t="s">
        <v>16</v>
      </c>
      <c r="D230" s="4">
        <v>1057</v>
      </c>
      <c r="E230" s="5">
        <v>54</v>
      </c>
    </row>
    <row r="231" spans="1:5" x14ac:dyDescent="0.2">
      <c r="A231" s="7" t="s">
        <v>45</v>
      </c>
      <c r="B231" s="7" t="s">
        <v>49</v>
      </c>
      <c r="C231" s="7" t="s">
        <v>11</v>
      </c>
      <c r="D231" s="8">
        <v>252</v>
      </c>
      <c r="E231" s="9">
        <v>54</v>
      </c>
    </row>
    <row r="232" spans="1:5" x14ac:dyDescent="0.2">
      <c r="A232" s="3" t="s">
        <v>42</v>
      </c>
      <c r="B232" s="3" t="s">
        <v>26</v>
      </c>
      <c r="C232" s="3" t="s">
        <v>50</v>
      </c>
      <c r="D232" s="4">
        <v>5236</v>
      </c>
      <c r="E232" s="5">
        <v>51</v>
      </c>
    </row>
    <row r="233" spans="1:5" x14ac:dyDescent="0.2">
      <c r="A233" s="7" t="s">
        <v>46</v>
      </c>
      <c r="B233" s="7" t="s">
        <v>26</v>
      </c>
      <c r="C233" s="7" t="s">
        <v>51</v>
      </c>
      <c r="D233" s="8">
        <v>3640</v>
      </c>
      <c r="E233" s="9">
        <v>51</v>
      </c>
    </row>
    <row r="234" spans="1:5" x14ac:dyDescent="0.2">
      <c r="A234" s="3" t="s">
        <v>7</v>
      </c>
      <c r="B234" s="3" t="s">
        <v>33</v>
      </c>
      <c r="C234" s="3" t="s">
        <v>48</v>
      </c>
      <c r="D234" s="4">
        <v>623</v>
      </c>
      <c r="E234" s="5">
        <v>51</v>
      </c>
    </row>
    <row r="235" spans="1:5" x14ac:dyDescent="0.2">
      <c r="A235" s="7" t="s">
        <v>45</v>
      </c>
      <c r="B235" s="7" t="s">
        <v>33</v>
      </c>
      <c r="C235" s="7" t="s">
        <v>11</v>
      </c>
      <c r="D235" s="8">
        <v>56</v>
      </c>
      <c r="E235" s="9">
        <v>51</v>
      </c>
    </row>
    <row r="236" spans="1:5" x14ac:dyDescent="0.2">
      <c r="A236" s="7" t="s">
        <v>7</v>
      </c>
      <c r="B236" s="7" t="s">
        <v>49</v>
      </c>
      <c r="C236" s="7" t="s">
        <v>50</v>
      </c>
      <c r="D236" s="8">
        <v>6748</v>
      </c>
      <c r="E236" s="9">
        <v>48</v>
      </c>
    </row>
    <row r="237" spans="1:5" x14ac:dyDescent="0.2">
      <c r="A237" s="7" t="s">
        <v>39</v>
      </c>
      <c r="B237" s="7" t="s">
        <v>8</v>
      </c>
      <c r="C237" s="7" t="s">
        <v>30</v>
      </c>
      <c r="D237" s="8">
        <v>6391</v>
      </c>
      <c r="E237" s="9">
        <v>48</v>
      </c>
    </row>
    <row r="238" spans="1:5" x14ac:dyDescent="0.2">
      <c r="A238" s="7" t="s">
        <v>39</v>
      </c>
      <c r="B238" s="7" t="s">
        <v>49</v>
      </c>
      <c r="C238" s="7" t="s">
        <v>30</v>
      </c>
      <c r="D238" s="8">
        <v>2226</v>
      </c>
      <c r="E238" s="9">
        <v>48</v>
      </c>
    </row>
    <row r="239" spans="1:5" x14ac:dyDescent="0.2">
      <c r="A239" s="7" t="s">
        <v>7</v>
      </c>
      <c r="B239" s="7" t="s">
        <v>13</v>
      </c>
      <c r="C239" s="7" t="s">
        <v>48</v>
      </c>
      <c r="D239" s="8">
        <v>1638</v>
      </c>
      <c r="E239" s="9">
        <v>48</v>
      </c>
    </row>
    <row r="240" spans="1:5" x14ac:dyDescent="0.2">
      <c r="A240" s="7" t="s">
        <v>25</v>
      </c>
      <c r="B240" s="7" t="s">
        <v>49</v>
      </c>
      <c r="C240" s="7" t="s">
        <v>18</v>
      </c>
      <c r="D240" s="8">
        <v>525</v>
      </c>
      <c r="E240" s="9">
        <v>48</v>
      </c>
    </row>
    <row r="241" spans="1:5" x14ac:dyDescent="0.2">
      <c r="A241" s="7" t="s">
        <v>45</v>
      </c>
      <c r="B241" s="7" t="s">
        <v>21</v>
      </c>
      <c r="C241" s="7" t="s">
        <v>32</v>
      </c>
      <c r="D241" s="8">
        <v>189</v>
      </c>
      <c r="E241" s="9">
        <v>48</v>
      </c>
    </row>
    <row r="242" spans="1:5" x14ac:dyDescent="0.2">
      <c r="A242" s="7" t="s">
        <v>42</v>
      </c>
      <c r="B242" s="7" t="s">
        <v>8</v>
      </c>
      <c r="C242" s="7" t="s">
        <v>34</v>
      </c>
      <c r="D242" s="8">
        <v>182</v>
      </c>
      <c r="E242" s="9">
        <v>48</v>
      </c>
    </row>
    <row r="243" spans="1:5" x14ac:dyDescent="0.2">
      <c r="A243" s="7" t="s">
        <v>42</v>
      </c>
      <c r="B243" s="7" t="s">
        <v>33</v>
      </c>
      <c r="C243" s="7" t="s">
        <v>27</v>
      </c>
      <c r="D243" s="8">
        <v>7483</v>
      </c>
      <c r="E243" s="9">
        <v>45</v>
      </c>
    </row>
    <row r="244" spans="1:5" x14ac:dyDescent="0.2">
      <c r="A244" s="3" t="s">
        <v>12</v>
      </c>
      <c r="B244" s="3" t="s">
        <v>8</v>
      </c>
      <c r="C244" s="3" t="s">
        <v>50</v>
      </c>
      <c r="D244" s="4">
        <v>6279</v>
      </c>
      <c r="E244" s="5">
        <v>45</v>
      </c>
    </row>
    <row r="245" spans="1:5" x14ac:dyDescent="0.2">
      <c r="A245" s="7" t="s">
        <v>17</v>
      </c>
      <c r="B245" s="7" t="s">
        <v>8</v>
      </c>
      <c r="C245" s="7" t="s">
        <v>53</v>
      </c>
      <c r="D245" s="8">
        <v>2919</v>
      </c>
      <c r="E245" s="9">
        <v>45</v>
      </c>
    </row>
    <row r="246" spans="1:5" x14ac:dyDescent="0.2">
      <c r="A246" s="7" t="s">
        <v>7</v>
      </c>
      <c r="B246" s="7" t="s">
        <v>33</v>
      </c>
      <c r="C246" s="7" t="s">
        <v>51</v>
      </c>
      <c r="D246" s="8">
        <v>2541</v>
      </c>
      <c r="E246" s="9">
        <v>45</v>
      </c>
    </row>
    <row r="247" spans="1:5" x14ac:dyDescent="0.2">
      <c r="A247" s="3" t="s">
        <v>39</v>
      </c>
      <c r="B247" s="3" t="s">
        <v>21</v>
      </c>
      <c r="C247" s="3" t="s">
        <v>36</v>
      </c>
      <c r="D247" s="4">
        <v>8435</v>
      </c>
      <c r="E247" s="5">
        <v>42</v>
      </c>
    </row>
    <row r="248" spans="1:5" x14ac:dyDescent="0.2">
      <c r="A248" s="7" t="s">
        <v>46</v>
      </c>
      <c r="B248" s="7" t="s">
        <v>49</v>
      </c>
      <c r="C248" s="7" t="s">
        <v>27</v>
      </c>
      <c r="D248" s="8">
        <v>6300</v>
      </c>
      <c r="E248" s="9">
        <v>42</v>
      </c>
    </row>
    <row r="249" spans="1:5" x14ac:dyDescent="0.2">
      <c r="A249" s="7" t="s">
        <v>7</v>
      </c>
      <c r="B249" s="7" t="s">
        <v>26</v>
      </c>
      <c r="C249" s="7" t="s">
        <v>24</v>
      </c>
      <c r="D249" s="8">
        <v>5775</v>
      </c>
      <c r="E249" s="9">
        <v>42</v>
      </c>
    </row>
    <row r="250" spans="1:5" x14ac:dyDescent="0.2">
      <c r="A250" s="3" t="s">
        <v>45</v>
      </c>
      <c r="B250" s="3" t="s">
        <v>8</v>
      </c>
      <c r="C250" s="3" t="s">
        <v>24</v>
      </c>
      <c r="D250" s="4">
        <v>2863</v>
      </c>
      <c r="E250" s="5">
        <v>42</v>
      </c>
    </row>
    <row r="251" spans="1:5" x14ac:dyDescent="0.2">
      <c r="A251" s="3" t="s">
        <v>42</v>
      </c>
      <c r="B251" s="3" t="s">
        <v>21</v>
      </c>
      <c r="C251" s="3" t="s">
        <v>29</v>
      </c>
      <c r="D251" s="4">
        <v>16184</v>
      </c>
      <c r="E251" s="5">
        <v>39</v>
      </c>
    </row>
    <row r="252" spans="1:5" x14ac:dyDescent="0.2">
      <c r="A252" s="7" t="s">
        <v>39</v>
      </c>
      <c r="B252" s="7" t="s">
        <v>49</v>
      </c>
      <c r="C252" s="7" t="s">
        <v>32</v>
      </c>
      <c r="D252" s="8">
        <v>7777</v>
      </c>
      <c r="E252" s="9">
        <v>39</v>
      </c>
    </row>
    <row r="253" spans="1:5" x14ac:dyDescent="0.2">
      <c r="A253" s="3" t="s">
        <v>46</v>
      </c>
      <c r="B253" s="3" t="s">
        <v>21</v>
      </c>
      <c r="C253" s="3" t="s">
        <v>27</v>
      </c>
      <c r="D253" s="4">
        <v>3339</v>
      </c>
      <c r="E253" s="5">
        <v>39</v>
      </c>
    </row>
    <row r="254" spans="1:5" x14ac:dyDescent="0.2">
      <c r="A254" s="3" t="s">
        <v>7</v>
      </c>
      <c r="B254" s="3" t="s">
        <v>33</v>
      </c>
      <c r="C254" s="3" t="s">
        <v>34</v>
      </c>
      <c r="D254" s="4">
        <v>1988</v>
      </c>
      <c r="E254" s="5">
        <v>39</v>
      </c>
    </row>
    <row r="255" spans="1:5" x14ac:dyDescent="0.2">
      <c r="A255" s="3" t="s">
        <v>20</v>
      </c>
      <c r="B255" s="3" t="s">
        <v>49</v>
      </c>
      <c r="C255" s="3" t="s">
        <v>32</v>
      </c>
      <c r="D255" s="4">
        <v>1463</v>
      </c>
      <c r="E255" s="5">
        <v>39</v>
      </c>
    </row>
    <row r="256" spans="1:5" x14ac:dyDescent="0.2">
      <c r="A256" s="7" t="s">
        <v>46</v>
      </c>
      <c r="B256" s="7" t="s">
        <v>21</v>
      </c>
      <c r="C256" s="7" t="s">
        <v>29</v>
      </c>
      <c r="D256" s="8">
        <v>9198</v>
      </c>
      <c r="E256" s="9">
        <v>36</v>
      </c>
    </row>
    <row r="257" spans="1:5" x14ac:dyDescent="0.2">
      <c r="A257" s="7" t="s">
        <v>25</v>
      </c>
      <c r="B257" s="7" t="s">
        <v>33</v>
      </c>
      <c r="C257" s="7" t="s">
        <v>44</v>
      </c>
      <c r="D257" s="8">
        <v>7322</v>
      </c>
      <c r="E257" s="9">
        <v>36</v>
      </c>
    </row>
    <row r="258" spans="1:5" x14ac:dyDescent="0.2">
      <c r="A258" s="7" t="s">
        <v>45</v>
      </c>
      <c r="B258" s="7" t="s">
        <v>26</v>
      </c>
      <c r="C258" s="7" t="s">
        <v>24</v>
      </c>
      <c r="D258" s="8">
        <v>4802</v>
      </c>
      <c r="E258" s="9">
        <v>36</v>
      </c>
    </row>
    <row r="259" spans="1:5" x14ac:dyDescent="0.2">
      <c r="A259" s="3" t="s">
        <v>45</v>
      </c>
      <c r="B259" s="3" t="s">
        <v>26</v>
      </c>
      <c r="C259" s="3" t="s">
        <v>47</v>
      </c>
      <c r="D259" s="4">
        <v>630</v>
      </c>
      <c r="E259" s="5">
        <v>36</v>
      </c>
    </row>
    <row r="260" spans="1:5" x14ac:dyDescent="0.2">
      <c r="A260" s="3" t="s">
        <v>7</v>
      </c>
      <c r="B260" s="3" t="s">
        <v>21</v>
      </c>
      <c r="C260" s="3" t="s">
        <v>18</v>
      </c>
      <c r="D260" s="4">
        <v>217</v>
      </c>
      <c r="E260" s="5">
        <v>36</v>
      </c>
    </row>
    <row r="261" spans="1:5" x14ac:dyDescent="0.2">
      <c r="A261" s="7" t="s">
        <v>54</v>
      </c>
      <c r="B261" s="7" t="s">
        <v>26</v>
      </c>
      <c r="C261" s="7" t="s">
        <v>30</v>
      </c>
      <c r="D261" s="8">
        <v>12950</v>
      </c>
      <c r="E261" s="9">
        <v>30</v>
      </c>
    </row>
    <row r="262" spans="1:5" x14ac:dyDescent="0.2">
      <c r="A262" s="3" t="s">
        <v>12</v>
      </c>
      <c r="B262" s="3" t="s">
        <v>8</v>
      </c>
      <c r="C262" s="3" t="s">
        <v>24</v>
      </c>
      <c r="D262" s="4">
        <v>9709</v>
      </c>
      <c r="E262" s="5">
        <v>30</v>
      </c>
    </row>
    <row r="263" spans="1:5" x14ac:dyDescent="0.2">
      <c r="A263" s="7" t="s">
        <v>7</v>
      </c>
      <c r="B263" s="7" t="s">
        <v>26</v>
      </c>
      <c r="C263" s="7" t="s">
        <v>52</v>
      </c>
      <c r="D263" s="8">
        <v>6370</v>
      </c>
      <c r="E263" s="9">
        <v>30</v>
      </c>
    </row>
    <row r="264" spans="1:5" x14ac:dyDescent="0.2">
      <c r="A264" s="7" t="s">
        <v>7</v>
      </c>
      <c r="B264" s="7" t="s">
        <v>21</v>
      </c>
      <c r="C264" s="7" t="s">
        <v>27</v>
      </c>
      <c r="D264" s="8">
        <v>5439</v>
      </c>
      <c r="E264" s="9">
        <v>30</v>
      </c>
    </row>
    <row r="265" spans="1:5" x14ac:dyDescent="0.2">
      <c r="A265" s="7" t="s">
        <v>54</v>
      </c>
      <c r="B265" s="7" t="s">
        <v>8</v>
      </c>
      <c r="C265" s="7" t="s">
        <v>47</v>
      </c>
      <c r="D265" s="8">
        <v>4683</v>
      </c>
      <c r="E265" s="9">
        <v>30</v>
      </c>
    </row>
    <row r="266" spans="1:5" x14ac:dyDescent="0.2">
      <c r="A266" s="7" t="s">
        <v>25</v>
      </c>
      <c r="B266" s="7" t="s">
        <v>21</v>
      </c>
      <c r="C266" s="7" t="s">
        <v>11</v>
      </c>
      <c r="D266" s="8">
        <v>4319</v>
      </c>
      <c r="E266" s="9">
        <v>30</v>
      </c>
    </row>
    <row r="267" spans="1:5" x14ac:dyDescent="0.2">
      <c r="A267" s="3" t="s">
        <v>12</v>
      </c>
      <c r="B267" s="3" t="s">
        <v>26</v>
      </c>
      <c r="C267" s="3" t="s">
        <v>22</v>
      </c>
      <c r="D267" s="4">
        <v>9660</v>
      </c>
      <c r="E267" s="5">
        <v>27</v>
      </c>
    </row>
    <row r="268" spans="1:5" x14ac:dyDescent="0.2">
      <c r="A268" s="7" t="s">
        <v>17</v>
      </c>
      <c r="B268" s="7" t="s">
        <v>49</v>
      </c>
      <c r="C268" s="7" t="s">
        <v>44</v>
      </c>
      <c r="D268" s="8">
        <v>6832</v>
      </c>
      <c r="E268" s="9">
        <v>27</v>
      </c>
    </row>
    <row r="269" spans="1:5" x14ac:dyDescent="0.2">
      <c r="A269" s="3" t="s">
        <v>25</v>
      </c>
      <c r="B269" s="3" t="s">
        <v>26</v>
      </c>
      <c r="C269" s="3" t="s">
        <v>32</v>
      </c>
      <c r="D269" s="4">
        <v>6048</v>
      </c>
      <c r="E269" s="5">
        <v>27</v>
      </c>
    </row>
    <row r="270" spans="1:5" x14ac:dyDescent="0.2">
      <c r="A270" s="7" t="s">
        <v>54</v>
      </c>
      <c r="B270" s="7" t="s">
        <v>8</v>
      </c>
      <c r="C270" s="7" t="s">
        <v>53</v>
      </c>
      <c r="D270" s="8">
        <v>3059</v>
      </c>
      <c r="E270" s="9">
        <v>27</v>
      </c>
    </row>
    <row r="271" spans="1:5" x14ac:dyDescent="0.2">
      <c r="A271" s="7" t="s">
        <v>39</v>
      </c>
      <c r="B271" s="7" t="s">
        <v>13</v>
      </c>
      <c r="C271" s="7" t="s">
        <v>29</v>
      </c>
      <c r="D271" s="8">
        <v>2135</v>
      </c>
      <c r="E271" s="9">
        <v>27</v>
      </c>
    </row>
    <row r="272" spans="1:5" x14ac:dyDescent="0.2">
      <c r="A272" s="3" t="s">
        <v>12</v>
      </c>
      <c r="B272" s="3" t="s">
        <v>26</v>
      </c>
      <c r="C272" s="3" t="s">
        <v>50</v>
      </c>
      <c r="D272" s="4">
        <v>1561</v>
      </c>
      <c r="E272" s="5">
        <v>27</v>
      </c>
    </row>
    <row r="273" spans="1:5" x14ac:dyDescent="0.2">
      <c r="A273" s="7" t="s">
        <v>54</v>
      </c>
      <c r="B273" s="7" t="s">
        <v>49</v>
      </c>
      <c r="C273" s="7" t="s">
        <v>36</v>
      </c>
      <c r="D273" s="8">
        <v>4053</v>
      </c>
      <c r="E273" s="9">
        <v>24</v>
      </c>
    </row>
    <row r="274" spans="1:5" x14ac:dyDescent="0.2">
      <c r="A274" s="3" t="s">
        <v>39</v>
      </c>
      <c r="B274" s="3" t="s">
        <v>49</v>
      </c>
      <c r="C274" s="3" t="s">
        <v>24</v>
      </c>
      <c r="D274" s="4">
        <v>3829</v>
      </c>
      <c r="E274" s="5">
        <v>24</v>
      </c>
    </row>
    <row r="275" spans="1:5" x14ac:dyDescent="0.2">
      <c r="A275" s="3" t="s">
        <v>45</v>
      </c>
      <c r="B275" s="3" t="s">
        <v>21</v>
      </c>
      <c r="C275" s="3" t="s">
        <v>29</v>
      </c>
      <c r="D275" s="4">
        <v>11417</v>
      </c>
      <c r="E275" s="5">
        <v>21</v>
      </c>
    </row>
    <row r="276" spans="1:5" x14ac:dyDescent="0.2">
      <c r="A276" s="3" t="s">
        <v>42</v>
      </c>
      <c r="B276" s="3" t="s">
        <v>8</v>
      </c>
      <c r="C276" s="3" t="s">
        <v>27</v>
      </c>
      <c r="D276" s="4">
        <v>8813</v>
      </c>
      <c r="E276" s="5">
        <v>21</v>
      </c>
    </row>
    <row r="277" spans="1:5" x14ac:dyDescent="0.2">
      <c r="A277" s="3" t="s">
        <v>7</v>
      </c>
      <c r="B277" s="3" t="s">
        <v>8</v>
      </c>
      <c r="C277" s="3" t="s">
        <v>38</v>
      </c>
      <c r="D277" s="4">
        <v>7693</v>
      </c>
      <c r="E277" s="5">
        <v>21</v>
      </c>
    </row>
    <row r="278" spans="1:5" x14ac:dyDescent="0.2">
      <c r="A278" s="3" t="s">
        <v>42</v>
      </c>
      <c r="B278" s="3" t="s">
        <v>49</v>
      </c>
      <c r="C278" s="3" t="s">
        <v>52</v>
      </c>
      <c r="D278" s="4">
        <v>6986</v>
      </c>
      <c r="E278" s="5">
        <v>21</v>
      </c>
    </row>
    <row r="279" spans="1:5" x14ac:dyDescent="0.2">
      <c r="A279" s="3" t="s">
        <v>42</v>
      </c>
      <c r="B279" s="3" t="s">
        <v>33</v>
      </c>
      <c r="C279" s="3" t="s">
        <v>14</v>
      </c>
      <c r="D279" s="4">
        <v>5075</v>
      </c>
      <c r="E279" s="5">
        <v>21</v>
      </c>
    </row>
    <row r="280" spans="1:5" x14ac:dyDescent="0.2">
      <c r="A280" s="3" t="s">
        <v>39</v>
      </c>
      <c r="B280" s="3" t="s">
        <v>13</v>
      </c>
      <c r="C280" s="3" t="s">
        <v>52</v>
      </c>
      <c r="D280" s="4">
        <v>2478</v>
      </c>
      <c r="E280" s="5">
        <v>21</v>
      </c>
    </row>
    <row r="281" spans="1:5" x14ac:dyDescent="0.2">
      <c r="A281" s="3" t="s">
        <v>20</v>
      </c>
      <c r="B281" s="3" t="s">
        <v>33</v>
      </c>
      <c r="C281" s="3" t="s">
        <v>27</v>
      </c>
      <c r="D281" s="4">
        <v>154</v>
      </c>
      <c r="E281" s="5">
        <v>21</v>
      </c>
    </row>
    <row r="282" spans="1:5" x14ac:dyDescent="0.2">
      <c r="A282" s="7" t="s">
        <v>46</v>
      </c>
      <c r="B282" s="7" t="s">
        <v>49</v>
      </c>
      <c r="C282" s="7" t="s">
        <v>41</v>
      </c>
      <c r="D282" s="8">
        <v>2583</v>
      </c>
      <c r="E282" s="9">
        <v>18</v>
      </c>
    </row>
    <row r="283" spans="1:5" x14ac:dyDescent="0.2">
      <c r="A283" s="7" t="s">
        <v>46</v>
      </c>
      <c r="B283" s="7" t="s">
        <v>21</v>
      </c>
      <c r="C283" s="7" t="s">
        <v>38</v>
      </c>
      <c r="D283" s="8">
        <v>1281</v>
      </c>
      <c r="E283" s="9">
        <v>18</v>
      </c>
    </row>
    <row r="284" spans="1:5" x14ac:dyDescent="0.2">
      <c r="A284" s="3" t="s">
        <v>45</v>
      </c>
      <c r="B284" s="3" t="s">
        <v>8</v>
      </c>
      <c r="C284" s="3" t="s">
        <v>38</v>
      </c>
      <c r="D284" s="4">
        <v>238</v>
      </c>
      <c r="E284" s="5">
        <v>18</v>
      </c>
    </row>
    <row r="285" spans="1:5" x14ac:dyDescent="0.2">
      <c r="A285" s="3" t="s">
        <v>42</v>
      </c>
      <c r="B285" s="3" t="s">
        <v>21</v>
      </c>
      <c r="C285" s="3" t="s">
        <v>47</v>
      </c>
      <c r="D285" s="4">
        <v>6314</v>
      </c>
      <c r="E285" s="5">
        <v>15</v>
      </c>
    </row>
    <row r="286" spans="1:5" x14ac:dyDescent="0.2">
      <c r="A286" s="7" t="s">
        <v>42</v>
      </c>
      <c r="B286" s="7" t="s">
        <v>13</v>
      </c>
      <c r="C286" s="7" t="s">
        <v>22</v>
      </c>
      <c r="D286" s="8">
        <v>2415</v>
      </c>
      <c r="E286" s="9">
        <v>15</v>
      </c>
    </row>
    <row r="287" spans="1:5" x14ac:dyDescent="0.2">
      <c r="A287" s="3" t="s">
        <v>25</v>
      </c>
      <c r="B287" s="3" t="s">
        <v>49</v>
      </c>
      <c r="C287" s="3" t="s">
        <v>24</v>
      </c>
      <c r="D287" s="4">
        <v>1442</v>
      </c>
      <c r="E287" s="5">
        <v>15</v>
      </c>
    </row>
    <row r="288" spans="1:5" x14ac:dyDescent="0.2">
      <c r="A288" s="7" t="s">
        <v>45</v>
      </c>
      <c r="B288" s="7" t="s">
        <v>13</v>
      </c>
      <c r="C288" s="7" t="s">
        <v>38</v>
      </c>
      <c r="D288" s="8">
        <v>553</v>
      </c>
      <c r="E288" s="9">
        <v>15</v>
      </c>
    </row>
    <row r="289" spans="1:5" x14ac:dyDescent="0.2">
      <c r="A289" s="7" t="s">
        <v>7</v>
      </c>
      <c r="B289" s="7" t="s">
        <v>26</v>
      </c>
      <c r="C289" s="7" t="s">
        <v>36</v>
      </c>
      <c r="D289" s="8">
        <v>5817</v>
      </c>
      <c r="E289" s="9">
        <v>12</v>
      </c>
    </row>
    <row r="290" spans="1:5" x14ac:dyDescent="0.2">
      <c r="A290" s="7" t="s">
        <v>42</v>
      </c>
      <c r="B290" s="7" t="s">
        <v>8</v>
      </c>
      <c r="C290" s="7" t="s">
        <v>16</v>
      </c>
      <c r="D290" s="8">
        <v>4991</v>
      </c>
      <c r="E290" s="9">
        <v>12</v>
      </c>
    </row>
    <row r="291" spans="1:5" x14ac:dyDescent="0.2">
      <c r="A291" s="7" t="s">
        <v>25</v>
      </c>
      <c r="B291" s="7" t="s">
        <v>21</v>
      </c>
      <c r="C291" s="7" t="s">
        <v>14</v>
      </c>
      <c r="D291" s="8">
        <v>6118</v>
      </c>
      <c r="E291" s="9">
        <v>9</v>
      </c>
    </row>
    <row r="292" spans="1:5" x14ac:dyDescent="0.2">
      <c r="A292" s="3" t="s">
        <v>54</v>
      </c>
      <c r="B292" s="3" t="s">
        <v>49</v>
      </c>
      <c r="C292" s="3" t="s">
        <v>50</v>
      </c>
      <c r="D292" s="4">
        <v>4991</v>
      </c>
      <c r="E292" s="5">
        <v>9</v>
      </c>
    </row>
    <row r="293" spans="1:5" x14ac:dyDescent="0.2">
      <c r="A293" s="3" t="s">
        <v>20</v>
      </c>
      <c r="B293" s="3" t="s">
        <v>8</v>
      </c>
      <c r="C293" s="3" t="s">
        <v>44</v>
      </c>
      <c r="D293" s="4">
        <v>2933</v>
      </c>
      <c r="E293" s="5">
        <v>9</v>
      </c>
    </row>
    <row r="294" spans="1:5" x14ac:dyDescent="0.2">
      <c r="A294" s="7" t="s">
        <v>42</v>
      </c>
      <c r="B294" s="7" t="s">
        <v>13</v>
      </c>
      <c r="C294" s="7" t="s">
        <v>18</v>
      </c>
      <c r="D294" s="8">
        <v>2744</v>
      </c>
      <c r="E294" s="9">
        <v>9</v>
      </c>
    </row>
    <row r="295" spans="1:5" x14ac:dyDescent="0.2">
      <c r="A295" s="3" t="s">
        <v>17</v>
      </c>
      <c r="B295" s="3" t="s">
        <v>33</v>
      </c>
      <c r="C295" s="3" t="s">
        <v>32</v>
      </c>
      <c r="D295" s="4">
        <v>2408</v>
      </c>
      <c r="E295" s="5">
        <v>9</v>
      </c>
    </row>
    <row r="296" spans="1:5" x14ac:dyDescent="0.2">
      <c r="A296" s="3" t="s">
        <v>25</v>
      </c>
      <c r="B296" s="3" t="s">
        <v>8</v>
      </c>
      <c r="C296" s="3" t="s">
        <v>50</v>
      </c>
      <c r="D296" s="4">
        <v>6818</v>
      </c>
      <c r="E296" s="5">
        <v>6</v>
      </c>
    </row>
    <row r="297" spans="1:5" x14ac:dyDescent="0.2">
      <c r="A297" s="7" t="s">
        <v>54</v>
      </c>
      <c r="B297" s="7" t="s">
        <v>13</v>
      </c>
      <c r="C297" s="7" t="s">
        <v>24</v>
      </c>
      <c r="D297" s="8">
        <v>2562</v>
      </c>
      <c r="E297" s="9">
        <v>6</v>
      </c>
    </row>
    <row r="298" spans="1:5" x14ac:dyDescent="0.2">
      <c r="A298" s="7" t="s">
        <v>25</v>
      </c>
      <c r="B298" s="7" t="s">
        <v>33</v>
      </c>
      <c r="C298" s="7" t="s">
        <v>29</v>
      </c>
      <c r="D298" s="8">
        <v>938</v>
      </c>
      <c r="E298" s="9">
        <v>6</v>
      </c>
    </row>
    <row r="299" spans="1:5" x14ac:dyDescent="0.2">
      <c r="A299" s="7" t="s">
        <v>42</v>
      </c>
      <c r="B299" s="7" t="s">
        <v>21</v>
      </c>
      <c r="C299" s="7" t="s">
        <v>22</v>
      </c>
      <c r="D299" s="8">
        <v>6111</v>
      </c>
      <c r="E299" s="9">
        <v>3</v>
      </c>
    </row>
    <row r="300" spans="1:5" x14ac:dyDescent="0.2">
      <c r="A300" s="3" t="s">
        <v>20</v>
      </c>
      <c r="B300" s="3" t="s">
        <v>33</v>
      </c>
      <c r="C300" s="3" t="s">
        <v>36</v>
      </c>
      <c r="D300" s="4">
        <v>5915</v>
      </c>
      <c r="E300" s="5">
        <v>3</v>
      </c>
    </row>
    <row r="301" spans="1:5" x14ac:dyDescent="0.2">
      <c r="A301" s="3" t="s">
        <v>45</v>
      </c>
      <c r="B301" s="3" t="s">
        <v>33</v>
      </c>
      <c r="C301" s="3" t="s">
        <v>18</v>
      </c>
      <c r="D301" s="4">
        <v>3549</v>
      </c>
      <c r="E301" s="5">
        <v>3</v>
      </c>
    </row>
    <row r="302" spans="1:5" x14ac:dyDescent="0.2">
      <c r="A302" s="3" t="s">
        <v>25</v>
      </c>
      <c r="B302" s="3" t="s">
        <v>26</v>
      </c>
      <c r="C302" s="3" t="s">
        <v>48</v>
      </c>
      <c r="D302" s="4">
        <v>2989</v>
      </c>
      <c r="E302" s="5">
        <v>3</v>
      </c>
    </row>
    <row r="303" spans="1:5" x14ac:dyDescent="0.2">
      <c r="A303" s="7" t="s">
        <v>39</v>
      </c>
      <c r="B303" s="7" t="s">
        <v>8</v>
      </c>
      <c r="C303" s="7" t="s">
        <v>50</v>
      </c>
      <c r="D303" s="8">
        <v>5306</v>
      </c>
      <c r="E303" s="9">
        <v>0</v>
      </c>
    </row>
  </sheetData>
  <mergeCells count="1">
    <mergeCell ref="A1:E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44FFD-B0BA-B745-B4F5-9A46C4A7F97C}">
  <dimension ref="A1:D9"/>
  <sheetViews>
    <sheetView zoomScale="140" zoomScaleNormal="140" workbookViewId="0">
      <selection activeCell="F21" sqref="F21"/>
    </sheetView>
  </sheetViews>
  <sheetFormatPr baseColWidth="10" defaultRowHeight="16" x14ac:dyDescent="0.2"/>
  <cols>
    <col min="1" max="1" width="29.33203125" bestFit="1" customWidth="1"/>
    <col min="2" max="3" width="17" customWidth="1"/>
  </cols>
  <sheetData>
    <row r="1" spans="1:4" x14ac:dyDescent="0.2">
      <c r="A1" s="31" t="s">
        <v>67</v>
      </c>
      <c r="B1" s="31"/>
      <c r="C1" s="31"/>
      <c r="D1" s="31"/>
    </row>
    <row r="2" spans="1:4" x14ac:dyDescent="0.2">
      <c r="A2" s="31"/>
      <c r="B2" s="31"/>
      <c r="C2" s="31"/>
      <c r="D2" s="31"/>
    </row>
    <row r="3" spans="1:4" x14ac:dyDescent="0.2">
      <c r="A3" s="20" t="s">
        <v>68</v>
      </c>
      <c r="B3" s="21" t="s">
        <v>69</v>
      </c>
      <c r="C3" s="21" t="s">
        <v>71</v>
      </c>
      <c r="D3" s="22" t="s">
        <v>70</v>
      </c>
    </row>
    <row r="4" spans="1:4" x14ac:dyDescent="0.2">
      <c r="A4" s="17" t="s">
        <v>21</v>
      </c>
      <c r="B4" s="19">
        <f>SUMIF(Data[Geography],A4,Data[Amount])</f>
        <v>237944</v>
      </c>
      <c r="C4" s="19">
        <f>B4</f>
        <v>237944</v>
      </c>
      <c r="D4" s="23">
        <f>SUMIF(Data[Geography],A4,Data[Units])</f>
        <v>7302</v>
      </c>
    </row>
    <row r="5" spans="1:4" x14ac:dyDescent="0.2">
      <c r="A5" s="17" t="s">
        <v>13</v>
      </c>
      <c r="B5" s="19">
        <f>SUMIF(Data[Geography],A5,Data[Amount])</f>
        <v>189434</v>
      </c>
      <c r="C5" s="19">
        <f t="shared" ref="C5:C9" si="0">B5</f>
        <v>189434</v>
      </c>
      <c r="D5" s="23">
        <f>SUMIF(Data[Geography],A5,Data[Units])</f>
        <v>10158</v>
      </c>
    </row>
    <row r="6" spans="1:4" x14ac:dyDescent="0.2">
      <c r="A6" s="18" t="s">
        <v>26</v>
      </c>
      <c r="B6" s="19">
        <f>SUMIF(Data[Geography],A6,Data[Amount])</f>
        <v>173530</v>
      </c>
      <c r="C6" s="19">
        <f t="shared" si="0"/>
        <v>173530</v>
      </c>
      <c r="D6" s="23">
        <f>SUMIF(Data[Geography],A6,Data[Units])</f>
        <v>5745</v>
      </c>
    </row>
    <row r="7" spans="1:4" x14ac:dyDescent="0.2">
      <c r="A7" s="17" t="s">
        <v>8</v>
      </c>
      <c r="B7" s="19">
        <f>SUMIF(Data[Geography],A7,Data[Amount])</f>
        <v>218813</v>
      </c>
      <c r="C7" s="19">
        <f t="shared" si="0"/>
        <v>218813</v>
      </c>
      <c r="D7" s="23">
        <f>SUMIF(Data[Geography],A7,Data[Units])</f>
        <v>7431</v>
      </c>
    </row>
    <row r="8" spans="1:4" x14ac:dyDescent="0.2">
      <c r="A8" s="18" t="s">
        <v>33</v>
      </c>
      <c r="B8" s="19">
        <f>SUMIF(Data[Geography],A8,Data[Amount])</f>
        <v>168679</v>
      </c>
      <c r="C8" s="19">
        <f t="shared" si="0"/>
        <v>168679</v>
      </c>
      <c r="D8" s="23">
        <f>SUMIF(Data[Geography],A8,Data[Units])</f>
        <v>6264</v>
      </c>
    </row>
    <row r="9" spans="1:4" x14ac:dyDescent="0.2">
      <c r="A9" s="17" t="s">
        <v>49</v>
      </c>
      <c r="B9" s="19">
        <f>SUMIF(Data[Geography],A9,Data[Amount])</f>
        <v>252469</v>
      </c>
      <c r="C9" s="19">
        <f t="shared" si="0"/>
        <v>252469</v>
      </c>
      <c r="D9" s="23">
        <f>SUMIF(Data[Geography],A9,Data[Units])</f>
        <v>8760</v>
      </c>
    </row>
  </sheetData>
  <mergeCells count="1">
    <mergeCell ref="A1:D2"/>
  </mergeCells>
  <conditionalFormatting sqref="A4:A9">
    <cfRule type="duplicateValues" dxfId="4" priority="9"/>
  </conditionalFormatting>
  <conditionalFormatting sqref="C4:C9">
    <cfRule type="dataBar" priority="1">
      <dataBar showValue="0">
        <cfvo type="min"/>
        <cfvo type="max"/>
        <color theme="3" tint="0.39997558519241921"/>
      </dataBar>
      <extLst>
        <ext xmlns:x14="http://schemas.microsoft.com/office/spreadsheetml/2009/9/main" uri="{B025F937-C7B1-47D3-B67F-A62EFF666E3E}">
          <x14:id>{0483E003-0676-F24D-BF51-0CA34053EE26}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483E003-0676-F24D-BF51-0CA34053EE26}">
            <x14:dataBar minLength="0" maxLength="100" gradient="0">
              <x14:cfvo type="autoMin"/>
              <x14:cfvo type="autoMax"/>
              <x14:negativeFillColor rgb="FFFF0000"/>
              <x14:axisColor rgb="FF000000"/>
            </x14:dataBar>
          </x14:cfRule>
          <xm:sqref>C4:C9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495E-DEDE-9F49-ADFF-9162C7E81682}">
  <dimension ref="A1:D9"/>
  <sheetViews>
    <sheetView zoomScale="140" zoomScaleNormal="140" workbookViewId="0">
      <selection activeCell="C12" sqref="C12"/>
    </sheetView>
  </sheetViews>
  <sheetFormatPr baseColWidth="10" defaultRowHeight="16" x14ac:dyDescent="0.2"/>
  <cols>
    <col min="1" max="1" width="13" bestFit="1" customWidth="1"/>
    <col min="2" max="2" width="14.1640625" bestFit="1" customWidth="1"/>
    <col min="3" max="3" width="15.33203125" bestFit="1" customWidth="1"/>
    <col min="4" max="4" width="11.83203125" bestFit="1" customWidth="1"/>
  </cols>
  <sheetData>
    <row r="1" spans="1:4" ht="38" customHeight="1" x14ac:dyDescent="0.2">
      <c r="A1" s="32" t="s">
        <v>77</v>
      </c>
      <c r="B1" s="32"/>
      <c r="C1" s="32"/>
      <c r="D1" s="32"/>
    </row>
    <row r="2" spans="1:4" x14ac:dyDescent="0.2">
      <c r="A2" s="24" t="s">
        <v>72</v>
      </c>
      <c r="B2" t="s">
        <v>74</v>
      </c>
      <c r="C2" t="s">
        <v>76</v>
      </c>
      <c r="D2" t="s">
        <v>75</v>
      </c>
    </row>
    <row r="3" spans="1:4" x14ac:dyDescent="0.2">
      <c r="A3" s="25" t="s">
        <v>49</v>
      </c>
      <c r="B3" s="43">
        <v>252469</v>
      </c>
      <c r="C3" s="43">
        <v>252469</v>
      </c>
      <c r="D3" s="43">
        <v>8760</v>
      </c>
    </row>
    <row r="4" spans="1:4" x14ac:dyDescent="0.2">
      <c r="A4" s="25" t="s">
        <v>21</v>
      </c>
      <c r="B4" s="43">
        <v>237944</v>
      </c>
      <c r="C4" s="43">
        <v>237944</v>
      </c>
      <c r="D4" s="43">
        <v>7302</v>
      </c>
    </row>
    <row r="5" spans="1:4" x14ac:dyDescent="0.2">
      <c r="A5" s="25" t="s">
        <v>8</v>
      </c>
      <c r="B5" s="43">
        <v>218813</v>
      </c>
      <c r="C5" s="43">
        <v>218813</v>
      </c>
      <c r="D5" s="43">
        <v>7431</v>
      </c>
    </row>
    <row r="6" spans="1:4" x14ac:dyDescent="0.2">
      <c r="A6" s="25" t="s">
        <v>13</v>
      </c>
      <c r="B6" s="43">
        <v>189434</v>
      </c>
      <c r="C6" s="43">
        <v>189434</v>
      </c>
      <c r="D6" s="43">
        <v>10158</v>
      </c>
    </row>
    <row r="7" spans="1:4" x14ac:dyDescent="0.2">
      <c r="A7" s="25" t="s">
        <v>26</v>
      </c>
      <c r="B7" s="43">
        <v>173530</v>
      </c>
      <c r="C7" s="43">
        <v>173530</v>
      </c>
      <c r="D7" s="43">
        <v>5745</v>
      </c>
    </row>
    <row r="8" spans="1:4" x14ac:dyDescent="0.2">
      <c r="A8" s="25" t="s">
        <v>33</v>
      </c>
      <c r="B8" s="43">
        <v>168679</v>
      </c>
      <c r="C8" s="43">
        <v>168679</v>
      </c>
      <c r="D8" s="43">
        <v>6264</v>
      </c>
    </row>
    <row r="9" spans="1:4" x14ac:dyDescent="0.2">
      <c r="A9" s="25" t="s">
        <v>73</v>
      </c>
      <c r="B9" s="43">
        <v>1240869</v>
      </c>
      <c r="C9" s="43">
        <v>1240869</v>
      </c>
      <c r="D9" s="43">
        <v>45660</v>
      </c>
    </row>
  </sheetData>
  <sortState xmlns:xlrd2="http://schemas.microsoft.com/office/spreadsheetml/2017/richdata2" ref="A2:D9">
    <sortCondition ref="B2"/>
  </sortState>
  <mergeCells count="1">
    <mergeCell ref="A1:D1"/>
  </mergeCells>
  <conditionalFormatting pivot="1" sqref="C3:C8">
    <cfRule type="dataBar" priority="1">
      <dataBar showValue="0">
        <cfvo type="min"/>
        <cfvo type="max"/>
        <color theme="3" tint="0.39997558519241921"/>
      </dataBar>
      <extLst>
        <ext xmlns:x14="http://schemas.microsoft.com/office/spreadsheetml/2009/9/main" uri="{B025F937-C7B1-47D3-B67F-A62EFF666E3E}">
          <x14:id>{D340040F-310B-E647-8DEB-BD2C8F0EBE5E}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D340040F-310B-E647-8DEB-BD2C8F0EBE5E}">
            <x14:dataBar minLength="0" maxLength="100" gradient="0">
              <x14:cfvo type="autoMin"/>
              <x14:cfvo type="autoMax"/>
              <x14:negativeFillColor rgb="FFFF0000"/>
              <x14:axisColor rgb="FF000000"/>
            </x14:dataBar>
          </x14:cfRule>
          <xm:sqref>C3:C8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4355E-B834-404C-A052-5B0402B985F4}">
  <dimension ref="A1:D26"/>
  <sheetViews>
    <sheetView zoomScale="140" zoomScaleNormal="140" workbookViewId="0">
      <selection activeCell="C32" sqref="C32"/>
    </sheetView>
  </sheetViews>
  <sheetFormatPr baseColWidth="10" defaultRowHeight="16" x14ac:dyDescent="0.2"/>
  <cols>
    <col min="1" max="1" width="22.83203125" bestFit="1" customWidth="1"/>
    <col min="2" max="2" width="14" bestFit="1" customWidth="1"/>
    <col min="3" max="3" width="11.83203125" bestFit="1" customWidth="1"/>
    <col min="4" max="4" width="13.33203125" customWidth="1"/>
  </cols>
  <sheetData>
    <row r="1" spans="1:4" x14ac:dyDescent="0.2">
      <c r="A1" s="33" t="s">
        <v>80</v>
      </c>
      <c r="B1" s="33"/>
      <c r="C1" s="33"/>
      <c r="D1" s="33"/>
    </row>
    <row r="2" spans="1:4" x14ac:dyDescent="0.2">
      <c r="A2" s="33"/>
      <c r="B2" s="33"/>
      <c r="C2" s="33"/>
      <c r="D2" s="33"/>
    </row>
    <row r="3" spans="1:4" x14ac:dyDescent="0.2">
      <c r="A3" t="s">
        <v>79</v>
      </c>
      <c r="B3" s="16" t="s">
        <v>63</v>
      </c>
      <c r="C3" s="16" t="s">
        <v>4</v>
      </c>
      <c r="D3" s="16" t="s">
        <v>78</v>
      </c>
    </row>
    <row r="4" spans="1:4" x14ac:dyDescent="0.2">
      <c r="A4" t="s">
        <v>24</v>
      </c>
      <c r="B4" s="16">
        <v>68971</v>
      </c>
      <c r="C4" s="16">
        <v>1533</v>
      </c>
      <c r="D4" s="16">
        <f t="shared" ref="D4:D26" si="0">B4/C4</f>
        <v>44.990867579908674</v>
      </c>
    </row>
    <row r="5" spans="1:4" x14ac:dyDescent="0.2">
      <c r="A5" t="s">
        <v>30</v>
      </c>
      <c r="B5" s="16">
        <v>69160</v>
      </c>
      <c r="C5" s="16">
        <v>1854</v>
      </c>
      <c r="D5" s="16">
        <f t="shared" si="0"/>
        <v>37.303128371089535</v>
      </c>
    </row>
    <row r="6" spans="1:4" x14ac:dyDescent="0.2">
      <c r="A6" t="s">
        <v>48</v>
      </c>
      <c r="B6" s="16">
        <v>35378</v>
      </c>
      <c r="C6" s="16">
        <v>1044</v>
      </c>
      <c r="D6" s="16">
        <f t="shared" si="0"/>
        <v>33.88697318007663</v>
      </c>
    </row>
    <row r="7" spans="1:4" x14ac:dyDescent="0.2">
      <c r="A7" t="s">
        <v>50</v>
      </c>
      <c r="B7" s="16">
        <v>70273</v>
      </c>
      <c r="C7" s="16">
        <v>2142</v>
      </c>
      <c r="D7" s="16">
        <f t="shared" si="0"/>
        <v>32.807189542483663</v>
      </c>
    </row>
    <row r="8" spans="1:4" x14ac:dyDescent="0.2">
      <c r="A8" t="s">
        <v>36</v>
      </c>
      <c r="B8" s="16">
        <v>66283</v>
      </c>
      <c r="C8" s="16">
        <v>2052</v>
      </c>
      <c r="D8" s="16">
        <f t="shared" si="0"/>
        <v>32.301656920077974</v>
      </c>
    </row>
    <row r="9" spans="1:4" hidden="1" x14ac:dyDescent="0.2">
      <c r="A9" t="s">
        <v>14</v>
      </c>
      <c r="B9" s="16">
        <v>71967</v>
      </c>
      <c r="C9" s="16">
        <v>2301</v>
      </c>
      <c r="D9" s="16">
        <f t="shared" si="0"/>
        <v>31.276401564537156</v>
      </c>
    </row>
    <row r="10" spans="1:4" hidden="1" x14ac:dyDescent="0.2">
      <c r="A10" t="s">
        <v>47</v>
      </c>
      <c r="B10" s="16">
        <v>56644</v>
      </c>
      <c r="C10" s="16">
        <v>1812</v>
      </c>
      <c r="D10" s="16">
        <f t="shared" si="0"/>
        <v>31.260485651214129</v>
      </c>
    </row>
    <row r="11" spans="1:4" hidden="1" x14ac:dyDescent="0.2">
      <c r="A11" t="s">
        <v>22</v>
      </c>
      <c r="B11" s="16">
        <v>52150</v>
      </c>
      <c r="C11" s="16">
        <v>1752</v>
      </c>
      <c r="D11" s="16">
        <f t="shared" si="0"/>
        <v>29.765981735159816</v>
      </c>
    </row>
    <row r="12" spans="1:4" hidden="1" x14ac:dyDescent="0.2">
      <c r="A12" t="s">
        <v>44</v>
      </c>
      <c r="B12" s="16">
        <v>37772</v>
      </c>
      <c r="C12" s="16">
        <v>1308</v>
      </c>
      <c r="D12" s="16">
        <f t="shared" si="0"/>
        <v>28.877675840978593</v>
      </c>
    </row>
    <row r="13" spans="1:4" hidden="1" x14ac:dyDescent="0.2">
      <c r="A13" t="s">
        <v>29</v>
      </c>
      <c r="B13" s="16">
        <v>62111</v>
      </c>
      <c r="C13" s="16">
        <v>2154</v>
      </c>
      <c r="D13" s="16">
        <f t="shared" si="0"/>
        <v>28.835190343546891</v>
      </c>
    </row>
    <row r="14" spans="1:4" hidden="1" x14ac:dyDescent="0.2">
      <c r="A14" t="s">
        <v>32</v>
      </c>
      <c r="B14" s="16">
        <v>63721</v>
      </c>
      <c r="C14" s="16">
        <v>2331</v>
      </c>
      <c r="D14" s="16">
        <f t="shared" si="0"/>
        <v>27.336336336336338</v>
      </c>
    </row>
    <row r="15" spans="1:4" hidden="1" x14ac:dyDescent="0.2">
      <c r="A15" t="s">
        <v>27</v>
      </c>
      <c r="B15" s="16">
        <v>57372</v>
      </c>
      <c r="C15" s="16">
        <v>2106</v>
      </c>
      <c r="D15" s="16">
        <f t="shared" si="0"/>
        <v>27.242165242165242</v>
      </c>
    </row>
    <row r="16" spans="1:4" hidden="1" x14ac:dyDescent="0.2">
      <c r="A16" t="s">
        <v>73</v>
      </c>
      <c r="B16" s="16">
        <v>1240869</v>
      </c>
      <c r="C16" s="16">
        <v>45660</v>
      </c>
      <c r="D16" s="16">
        <f t="shared" si="0"/>
        <v>27.17628120893561</v>
      </c>
    </row>
    <row r="17" spans="1:4" hidden="1" x14ac:dyDescent="0.2">
      <c r="A17" t="s">
        <v>11</v>
      </c>
      <c r="B17" s="16">
        <v>47271</v>
      </c>
      <c r="C17" s="16">
        <v>1881</v>
      </c>
      <c r="D17" s="16">
        <f t="shared" si="0"/>
        <v>25.130781499202552</v>
      </c>
    </row>
    <row r="18" spans="1:4" hidden="1" x14ac:dyDescent="0.2">
      <c r="A18" t="s">
        <v>41</v>
      </c>
      <c r="B18" s="16">
        <v>54712</v>
      </c>
      <c r="C18" s="16">
        <v>2196</v>
      </c>
      <c r="D18" s="16">
        <f t="shared" si="0"/>
        <v>24.9143897996357</v>
      </c>
    </row>
    <row r="19" spans="1:4" hidden="1" x14ac:dyDescent="0.2">
      <c r="A19" t="s">
        <v>9</v>
      </c>
      <c r="B19" s="16">
        <v>66500</v>
      </c>
      <c r="C19" s="16">
        <v>2802</v>
      </c>
      <c r="D19" s="16">
        <f t="shared" si="0"/>
        <v>23.733047822983583</v>
      </c>
    </row>
    <row r="20" spans="1:4" hidden="1" x14ac:dyDescent="0.2">
      <c r="A20" t="s">
        <v>34</v>
      </c>
      <c r="B20" s="16">
        <v>39263</v>
      </c>
      <c r="C20" s="16">
        <v>1683</v>
      </c>
      <c r="D20" s="16">
        <f t="shared" si="0"/>
        <v>23.329174093879978</v>
      </c>
    </row>
    <row r="21" spans="1:4" hidden="1" x14ac:dyDescent="0.2">
      <c r="A21" t="s">
        <v>52</v>
      </c>
      <c r="B21" s="16">
        <v>69461</v>
      </c>
      <c r="C21" s="16">
        <v>2982</v>
      </c>
      <c r="D21" s="16">
        <f t="shared" si="0"/>
        <v>23.293427230046948</v>
      </c>
    </row>
    <row r="22" spans="1:4" hidden="1" x14ac:dyDescent="0.2">
      <c r="A22" t="s">
        <v>38</v>
      </c>
      <c r="B22" s="16">
        <v>44744</v>
      </c>
      <c r="C22" s="16">
        <v>1956</v>
      </c>
      <c r="D22" s="16">
        <f t="shared" si="0"/>
        <v>22.87525562372188</v>
      </c>
    </row>
    <row r="23" spans="1:4" hidden="1" x14ac:dyDescent="0.2">
      <c r="A23" t="s">
        <v>53</v>
      </c>
      <c r="B23" s="16">
        <v>72373</v>
      </c>
      <c r="C23" s="16">
        <v>3207</v>
      </c>
      <c r="D23" s="16">
        <f t="shared" si="0"/>
        <v>22.567196757093857</v>
      </c>
    </row>
    <row r="24" spans="1:4" hidden="1" x14ac:dyDescent="0.2">
      <c r="A24" t="s">
        <v>18</v>
      </c>
      <c r="B24" s="16">
        <v>33551</v>
      </c>
      <c r="C24" s="16">
        <v>1566</v>
      </c>
      <c r="D24" s="16">
        <f t="shared" si="0"/>
        <v>21.424648786717754</v>
      </c>
    </row>
    <row r="25" spans="1:4" hidden="1" x14ac:dyDescent="0.2">
      <c r="A25" t="s">
        <v>16</v>
      </c>
      <c r="B25" s="16">
        <v>43183</v>
      </c>
      <c r="C25" s="16">
        <v>2022</v>
      </c>
      <c r="D25" s="16">
        <f t="shared" si="0"/>
        <v>21.356577645895154</v>
      </c>
    </row>
    <row r="26" spans="1:4" hidden="1" x14ac:dyDescent="0.2">
      <c r="A26" t="s">
        <v>51</v>
      </c>
      <c r="B26" s="16">
        <v>58009</v>
      </c>
      <c r="C26" s="16">
        <v>2976</v>
      </c>
      <c r="D26" s="16">
        <f t="shared" si="0"/>
        <v>19.492271505376344</v>
      </c>
    </row>
  </sheetData>
  <mergeCells count="1">
    <mergeCell ref="A1:D2"/>
  </mergeCells>
  <conditionalFormatting sqref="D4:D26">
    <cfRule type="top10" dxfId="3" priority="1" rank="5"/>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4346E-C407-924B-B0AD-4C211BAE5E4B}">
  <dimension ref="A2:E302"/>
  <sheetViews>
    <sheetView zoomScale="150" zoomScaleNormal="150" workbookViewId="0">
      <selection activeCell="E125" sqref="E125"/>
    </sheetView>
  </sheetViews>
  <sheetFormatPr baseColWidth="10" defaultRowHeight="16" x14ac:dyDescent="0.2"/>
  <cols>
    <col min="1" max="1" width="14.83203125" bestFit="1" customWidth="1"/>
    <col min="2" max="2" width="12" bestFit="1" customWidth="1"/>
    <col min="3" max="3" width="20" bestFit="1" customWidth="1"/>
    <col min="4" max="4" width="8.33203125" bestFit="1" customWidth="1"/>
    <col min="5" max="5" width="5.1640625" bestFit="1" customWidth="1"/>
  </cols>
  <sheetData>
    <row r="2" spans="1:5" x14ac:dyDescent="0.2">
      <c r="A2" s="1" t="s">
        <v>0</v>
      </c>
      <c r="B2" s="1" t="s">
        <v>1</v>
      </c>
      <c r="C2" s="1" t="s">
        <v>2</v>
      </c>
      <c r="D2" s="2" t="s">
        <v>3</v>
      </c>
      <c r="E2" s="2" t="s">
        <v>4</v>
      </c>
    </row>
    <row r="3" spans="1:5" hidden="1" x14ac:dyDescent="0.2">
      <c r="A3" s="3" t="s">
        <v>7</v>
      </c>
      <c r="B3" s="3" t="s">
        <v>8</v>
      </c>
      <c r="C3" s="3" t="s">
        <v>9</v>
      </c>
      <c r="D3" s="4">
        <v>1624</v>
      </c>
      <c r="E3" s="5">
        <v>114</v>
      </c>
    </row>
    <row r="4" spans="1:5" x14ac:dyDescent="0.2">
      <c r="A4" s="7" t="s">
        <v>12</v>
      </c>
      <c r="B4" s="7" t="s">
        <v>13</v>
      </c>
      <c r="C4" s="7" t="s">
        <v>14</v>
      </c>
      <c r="D4" s="8">
        <v>6706</v>
      </c>
      <c r="E4" s="9">
        <v>459</v>
      </c>
    </row>
    <row r="5" spans="1:5" x14ac:dyDescent="0.2">
      <c r="A5" s="3" t="s">
        <v>17</v>
      </c>
      <c r="B5" s="3" t="s">
        <v>13</v>
      </c>
      <c r="C5" s="3" t="s">
        <v>18</v>
      </c>
      <c r="D5" s="4">
        <v>959</v>
      </c>
      <c r="E5" s="5">
        <v>147</v>
      </c>
    </row>
    <row r="6" spans="1:5" hidden="1" x14ac:dyDescent="0.2">
      <c r="A6" s="7" t="s">
        <v>20</v>
      </c>
      <c r="B6" s="7" t="s">
        <v>21</v>
      </c>
      <c r="C6" s="7" t="s">
        <v>22</v>
      </c>
      <c r="D6" s="8">
        <v>9632</v>
      </c>
      <c r="E6" s="9">
        <v>288</v>
      </c>
    </row>
    <row r="7" spans="1:5" hidden="1" x14ac:dyDescent="0.2">
      <c r="A7" s="3" t="s">
        <v>25</v>
      </c>
      <c r="B7" s="3" t="s">
        <v>26</v>
      </c>
      <c r="C7" s="3" t="s">
        <v>27</v>
      </c>
      <c r="D7" s="4">
        <v>2100</v>
      </c>
      <c r="E7" s="5">
        <v>414</v>
      </c>
    </row>
    <row r="8" spans="1:5" x14ac:dyDescent="0.2">
      <c r="A8" s="7" t="s">
        <v>7</v>
      </c>
      <c r="B8" s="7" t="s">
        <v>13</v>
      </c>
      <c r="C8" s="7" t="s">
        <v>30</v>
      </c>
      <c r="D8" s="8">
        <v>8869</v>
      </c>
      <c r="E8" s="9">
        <v>432</v>
      </c>
    </row>
    <row r="9" spans="1:5" hidden="1" x14ac:dyDescent="0.2">
      <c r="A9" s="3" t="s">
        <v>25</v>
      </c>
      <c r="B9" s="3" t="s">
        <v>33</v>
      </c>
      <c r="C9" s="3" t="s">
        <v>34</v>
      </c>
      <c r="D9" s="4">
        <v>2681</v>
      </c>
      <c r="E9" s="5">
        <v>54</v>
      </c>
    </row>
    <row r="10" spans="1:5" x14ac:dyDescent="0.2">
      <c r="A10" s="7" t="s">
        <v>12</v>
      </c>
      <c r="B10" s="7" t="s">
        <v>13</v>
      </c>
      <c r="C10" s="7" t="s">
        <v>36</v>
      </c>
      <c r="D10" s="8">
        <v>5012</v>
      </c>
      <c r="E10" s="9">
        <v>210</v>
      </c>
    </row>
    <row r="11" spans="1:5" hidden="1" x14ac:dyDescent="0.2">
      <c r="A11" s="3" t="s">
        <v>39</v>
      </c>
      <c r="B11" s="3" t="s">
        <v>33</v>
      </c>
      <c r="C11" s="3" t="s">
        <v>16</v>
      </c>
      <c r="D11" s="4">
        <v>1281</v>
      </c>
      <c r="E11" s="5">
        <v>75</v>
      </c>
    </row>
    <row r="12" spans="1:5" hidden="1" x14ac:dyDescent="0.2">
      <c r="A12" s="7" t="s">
        <v>42</v>
      </c>
      <c r="B12" s="7" t="s">
        <v>8</v>
      </c>
      <c r="C12" s="7" t="s">
        <v>16</v>
      </c>
      <c r="D12" s="8">
        <v>4991</v>
      </c>
      <c r="E12" s="9">
        <v>12</v>
      </c>
    </row>
    <row r="13" spans="1:5" hidden="1" x14ac:dyDescent="0.2">
      <c r="A13" s="3" t="s">
        <v>45</v>
      </c>
      <c r="B13" s="3" t="s">
        <v>26</v>
      </c>
      <c r="C13" s="3" t="s">
        <v>27</v>
      </c>
      <c r="D13" s="4">
        <v>1785</v>
      </c>
      <c r="E13" s="5">
        <v>462</v>
      </c>
    </row>
    <row r="14" spans="1:5" hidden="1" x14ac:dyDescent="0.2">
      <c r="A14" s="7" t="s">
        <v>46</v>
      </c>
      <c r="B14" s="7" t="s">
        <v>8</v>
      </c>
      <c r="C14" s="7" t="s">
        <v>32</v>
      </c>
      <c r="D14" s="8">
        <v>3983</v>
      </c>
      <c r="E14" s="9">
        <v>144</v>
      </c>
    </row>
    <row r="15" spans="1:5" hidden="1" x14ac:dyDescent="0.2">
      <c r="A15" s="3" t="s">
        <v>17</v>
      </c>
      <c r="B15" s="3" t="s">
        <v>33</v>
      </c>
      <c r="C15" s="3" t="s">
        <v>29</v>
      </c>
      <c r="D15" s="4">
        <v>2646</v>
      </c>
      <c r="E15" s="5">
        <v>120</v>
      </c>
    </row>
    <row r="16" spans="1:5" hidden="1" x14ac:dyDescent="0.2">
      <c r="A16" s="7" t="s">
        <v>45</v>
      </c>
      <c r="B16" s="7" t="s">
        <v>49</v>
      </c>
      <c r="C16" s="7" t="s">
        <v>11</v>
      </c>
      <c r="D16" s="8">
        <v>252</v>
      </c>
      <c r="E16" s="9">
        <v>54</v>
      </c>
    </row>
    <row r="17" spans="1:5" x14ac:dyDescent="0.2">
      <c r="A17" s="3" t="s">
        <v>46</v>
      </c>
      <c r="B17" s="3" t="s">
        <v>13</v>
      </c>
      <c r="C17" s="3" t="s">
        <v>27</v>
      </c>
      <c r="D17" s="4">
        <v>2464</v>
      </c>
      <c r="E17" s="5">
        <v>234</v>
      </c>
    </row>
    <row r="18" spans="1:5" x14ac:dyDescent="0.2">
      <c r="A18" s="7" t="s">
        <v>46</v>
      </c>
      <c r="B18" s="7" t="s">
        <v>13</v>
      </c>
      <c r="C18" s="7" t="s">
        <v>51</v>
      </c>
      <c r="D18" s="8">
        <v>2114</v>
      </c>
      <c r="E18" s="9">
        <v>66</v>
      </c>
    </row>
    <row r="19" spans="1:5" hidden="1" x14ac:dyDescent="0.2">
      <c r="A19" s="3" t="s">
        <v>25</v>
      </c>
      <c r="B19" s="3" t="s">
        <v>8</v>
      </c>
      <c r="C19" s="3" t="s">
        <v>34</v>
      </c>
      <c r="D19" s="4">
        <v>7693</v>
      </c>
      <c r="E19" s="5">
        <v>87</v>
      </c>
    </row>
    <row r="20" spans="1:5" hidden="1" x14ac:dyDescent="0.2">
      <c r="A20" s="7" t="s">
        <v>42</v>
      </c>
      <c r="B20" s="7" t="s">
        <v>49</v>
      </c>
      <c r="C20" s="7" t="s">
        <v>41</v>
      </c>
      <c r="D20" s="8">
        <v>15610</v>
      </c>
      <c r="E20" s="9">
        <v>339</v>
      </c>
    </row>
    <row r="21" spans="1:5" hidden="1" x14ac:dyDescent="0.2">
      <c r="A21" s="3" t="s">
        <v>20</v>
      </c>
      <c r="B21" s="3" t="s">
        <v>49</v>
      </c>
      <c r="C21" s="3" t="s">
        <v>36</v>
      </c>
      <c r="D21" s="4">
        <v>336</v>
      </c>
      <c r="E21" s="5">
        <v>144</v>
      </c>
    </row>
    <row r="22" spans="1:5" hidden="1" x14ac:dyDescent="0.2">
      <c r="A22" s="7" t="s">
        <v>45</v>
      </c>
      <c r="B22" s="7" t="s">
        <v>26</v>
      </c>
      <c r="C22" s="7" t="s">
        <v>41</v>
      </c>
      <c r="D22" s="8">
        <v>9443</v>
      </c>
      <c r="E22" s="9">
        <v>162</v>
      </c>
    </row>
    <row r="23" spans="1:5" hidden="1" x14ac:dyDescent="0.2">
      <c r="A23" s="3" t="s">
        <v>17</v>
      </c>
      <c r="B23" s="3" t="s">
        <v>49</v>
      </c>
      <c r="C23" s="3" t="s">
        <v>47</v>
      </c>
      <c r="D23" s="4">
        <v>8155</v>
      </c>
      <c r="E23" s="5">
        <v>90</v>
      </c>
    </row>
    <row r="24" spans="1:5" hidden="1" x14ac:dyDescent="0.2">
      <c r="A24" s="7" t="s">
        <v>12</v>
      </c>
      <c r="B24" s="7" t="s">
        <v>33</v>
      </c>
      <c r="C24" s="7" t="s">
        <v>47</v>
      </c>
      <c r="D24" s="8">
        <v>1701</v>
      </c>
      <c r="E24" s="9">
        <v>234</v>
      </c>
    </row>
    <row r="25" spans="1:5" hidden="1" x14ac:dyDescent="0.2">
      <c r="A25" s="3" t="s">
        <v>54</v>
      </c>
      <c r="B25" s="3" t="s">
        <v>33</v>
      </c>
      <c r="C25" s="3" t="s">
        <v>36</v>
      </c>
      <c r="D25" s="4">
        <v>2205</v>
      </c>
      <c r="E25" s="5">
        <v>141</v>
      </c>
    </row>
    <row r="26" spans="1:5" hidden="1" x14ac:dyDescent="0.2">
      <c r="A26" s="7" t="s">
        <v>12</v>
      </c>
      <c r="B26" s="7" t="s">
        <v>8</v>
      </c>
      <c r="C26" s="7" t="s">
        <v>38</v>
      </c>
      <c r="D26" s="8">
        <v>1771</v>
      </c>
      <c r="E26" s="9">
        <v>204</v>
      </c>
    </row>
    <row r="27" spans="1:5" x14ac:dyDescent="0.2">
      <c r="A27" s="3" t="s">
        <v>20</v>
      </c>
      <c r="B27" s="3" t="s">
        <v>13</v>
      </c>
      <c r="C27" s="3" t="s">
        <v>24</v>
      </c>
      <c r="D27" s="4">
        <v>2114</v>
      </c>
      <c r="E27" s="5">
        <v>186</v>
      </c>
    </row>
    <row r="28" spans="1:5" hidden="1" x14ac:dyDescent="0.2">
      <c r="A28" s="7" t="s">
        <v>20</v>
      </c>
      <c r="B28" s="7" t="s">
        <v>21</v>
      </c>
      <c r="C28" s="7" t="s">
        <v>11</v>
      </c>
      <c r="D28" s="8">
        <v>10311</v>
      </c>
      <c r="E28" s="9">
        <v>231</v>
      </c>
    </row>
    <row r="29" spans="1:5" hidden="1" x14ac:dyDescent="0.2">
      <c r="A29" s="3" t="s">
        <v>46</v>
      </c>
      <c r="B29" s="3" t="s">
        <v>26</v>
      </c>
      <c r="C29" s="3" t="s">
        <v>29</v>
      </c>
      <c r="D29" s="4">
        <v>21</v>
      </c>
      <c r="E29" s="5">
        <v>168</v>
      </c>
    </row>
    <row r="30" spans="1:5" x14ac:dyDescent="0.2">
      <c r="A30" s="7" t="s">
        <v>54</v>
      </c>
      <c r="B30" s="7" t="s">
        <v>13</v>
      </c>
      <c r="C30" s="7" t="s">
        <v>41</v>
      </c>
      <c r="D30" s="8">
        <v>1974</v>
      </c>
      <c r="E30" s="9">
        <v>195</v>
      </c>
    </row>
    <row r="31" spans="1:5" hidden="1" x14ac:dyDescent="0.2">
      <c r="A31" s="3" t="s">
        <v>42</v>
      </c>
      <c r="B31" s="3" t="s">
        <v>21</v>
      </c>
      <c r="C31" s="3" t="s">
        <v>47</v>
      </c>
      <c r="D31" s="4">
        <v>6314</v>
      </c>
      <c r="E31" s="5">
        <v>15</v>
      </c>
    </row>
    <row r="32" spans="1:5" hidden="1" x14ac:dyDescent="0.2">
      <c r="A32" s="7" t="s">
        <v>54</v>
      </c>
      <c r="B32" s="7" t="s">
        <v>8</v>
      </c>
      <c r="C32" s="7" t="s">
        <v>47</v>
      </c>
      <c r="D32" s="8">
        <v>4683</v>
      </c>
      <c r="E32" s="9">
        <v>30</v>
      </c>
    </row>
    <row r="33" spans="1:5" hidden="1" x14ac:dyDescent="0.2">
      <c r="A33" s="3" t="s">
        <v>20</v>
      </c>
      <c r="B33" s="3" t="s">
        <v>8</v>
      </c>
      <c r="C33" s="3" t="s">
        <v>48</v>
      </c>
      <c r="D33" s="4">
        <v>6398</v>
      </c>
      <c r="E33" s="5">
        <v>102</v>
      </c>
    </row>
    <row r="34" spans="1:5" x14ac:dyDescent="0.2">
      <c r="A34" s="7" t="s">
        <v>45</v>
      </c>
      <c r="B34" s="7" t="s">
        <v>13</v>
      </c>
      <c r="C34" s="7" t="s">
        <v>38</v>
      </c>
      <c r="D34" s="8">
        <v>553</v>
      </c>
      <c r="E34" s="9">
        <v>15</v>
      </c>
    </row>
    <row r="35" spans="1:5" hidden="1" x14ac:dyDescent="0.2">
      <c r="A35" s="3" t="s">
        <v>12</v>
      </c>
      <c r="B35" s="3" t="s">
        <v>26</v>
      </c>
      <c r="C35" s="3" t="s">
        <v>9</v>
      </c>
      <c r="D35" s="4">
        <v>7021</v>
      </c>
      <c r="E35" s="5">
        <v>183</v>
      </c>
    </row>
    <row r="36" spans="1:5" hidden="1" x14ac:dyDescent="0.2">
      <c r="A36" s="7" t="s">
        <v>7</v>
      </c>
      <c r="B36" s="7" t="s">
        <v>26</v>
      </c>
      <c r="C36" s="7" t="s">
        <v>36</v>
      </c>
      <c r="D36" s="8">
        <v>5817</v>
      </c>
      <c r="E36" s="9">
        <v>12</v>
      </c>
    </row>
    <row r="37" spans="1:5" hidden="1" x14ac:dyDescent="0.2">
      <c r="A37" s="3" t="s">
        <v>20</v>
      </c>
      <c r="B37" s="3" t="s">
        <v>26</v>
      </c>
      <c r="C37" s="3" t="s">
        <v>16</v>
      </c>
      <c r="D37" s="4">
        <v>3976</v>
      </c>
      <c r="E37" s="5">
        <v>72</v>
      </c>
    </row>
    <row r="38" spans="1:5" hidden="1" x14ac:dyDescent="0.2">
      <c r="A38" s="7" t="s">
        <v>25</v>
      </c>
      <c r="B38" s="7" t="s">
        <v>33</v>
      </c>
      <c r="C38" s="7" t="s">
        <v>52</v>
      </c>
      <c r="D38" s="8">
        <v>1134</v>
      </c>
      <c r="E38" s="9">
        <v>282</v>
      </c>
    </row>
    <row r="39" spans="1:5" hidden="1" x14ac:dyDescent="0.2">
      <c r="A39" s="3" t="s">
        <v>45</v>
      </c>
      <c r="B39" s="3" t="s">
        <v>26</v>
      </c>
      <c r="C39" s="3" t="s">
        <v>53</v>
      </c>
      <c r="D39" s="4">
        <v>6027</v>
      </c>
      <c r="E39" s="5">
        <v>144</v>
      </c>
    </row>
    <row r="40" spans="1:5" hidden="1" x14ac:dyDescent="0.2">
      <c r="A40" s="7" t="s">
        <v>25</v>
      </c>
      <c r="B40" s="7" t="s">
        <v>8</v>
      </c>
      <c r="C40" s="7" t="s">
        <v>29</v>
      </c>
      <c r="D40" s="8">
        <v>1904</v>
      </c>
      <c r="E40" s="9">
        <v>405</v>
      </c>
    </row>
    <row r="41" spans="1:5" hidden="1" x14ac:dyDescent="0.2">
      <c r="A41" s="3" t="s">
        <v>39</v>
      </c>
      <c r="B41" s="3" t="s">
        <v>49</v>
      </c>
      <c r="C41" s="3" t="s">
        <v>14</v>
      </c>
      <c r="D41" s="4">
        <v>3262</v>
      </c>
      <c r="E41" s="5">
        <v>75</v>
      </c>
    </row>
    <row r="42" spans="1:5" hidden="1" x14ac:dyDescent="0.2">
      <c r="A42" s="7" t="s">
        <v>7</v>
      </c>
      <c r="B42" s="7" t="s">
        <v>49</v>
      </c>
      <c r="C42" s="7" t="s">
        <v>52</v>
      </c>
      <c r="D42" s="8">
        <v>2289</v>
      </c>
      <c r="E42" s="9">
        <v>135</v>
      </c>
    </row>
    <row r="43" spans="1:5" hidden="1" x14ac:dyDescent="0.2">
      <c r="A43" s="3" t="s">
        <v>42</v>
      </c>
      <c r="B43" s="3" t="s">
        <v>49</v>
      </c>
      <c r="C43" s="3" t="s">
        <v>52</v>
      </c>
      <c r="D43" s="4">
        <v>6986</v>
      </c>
      <c r="E43" s="5">
        <v>21</v>
      </c>
    </row>
    <row r="44" spans="1:5" hidden="1" x14ac:dyDescent="0.2">
      <c r="A44" s="7" t="s">
        <v>45</v>
      </c>
      <c r="B44" s="7" t="s">
        <v>33</v>
      </c>
      <c r="C44" s="7" t="s">
        <v>47</v>
      </c>
      <c r="D44" s="8">
        <v>4417</v>
      </c>
      <c r="E44" s="9">
        <v>153</v>
      </c>
    </row>
    <row r="45" spans="1:5" hidden="1" x14ac:dyDescent="0.2">
      <c r="A45" s="3" t="s">
        <v>25</v>
      </c>
      <c r="B45" s="3" t="s">
        <v>49</v>
      </c>
      <c r="C45" s="3" t="s">
        <v>24</v>
      </c>
      <c r="D45" s="4">
        <v>1442</v>
      </c>
      <c r="E45" s="5">
        <v>15</v>
      </c>
    </row>
    <row r="46" spans="1:5" x14ac:dyDescent="0.2">
      <c r="A46" s="7" t="s">
        <v>46</v>
      </c>
      <c r="B46" s="7" t="s">
        <v>13</v>
      </c>
      <c r="C46" s="7" t="s">
        <v>16</v>
      </c>
      <c r="D46" s="8">
        <v>2415</v>
      </c>
      <c r="E46" s="9">
        <v>255</v>
      </c>
    </row>
    <row r="47" spans="1:5" hidden="1" x14ac:dyDescent="0.2">
      <c r="A47" s="3" t="s">
        <v>45</v>
      </c>
      <c r="B47" s="3" t="s">
        <v>8</v>
      </c>
      <c r="C47" s="3" t="s">
        <v>38</v>
      </c>
      <c r="D47" s="4">
        <v>238</v>
      </c>
      <c r="E47" s="5">
        <v>18</v>
      </c>
    </row>
    <row r="48" spans="1:5" hidden="1" x14ac:dyDescent="0.2">
      <c r="A48" s="7" t="s">
        <v>25</v>
      </c>
      <c r="B48" s="7" t="s">
        <v>8</v>
      </c>
      <c r="C48" s="7" t="s">
        <v>47</v>
      </c>
      <c r="D48" s="8">
        <v>4949</v>
      </c>
      <c r="E48" s="9">
        <v>189</v>
      </c>
    </row>
    <row r="49" spans="1:5" hidden="1" x14ac:dyDescent="0.2">
      <c r="A49" s="3" t="s">
        <v>42</v>
      </c>
      <c r="B49" s="3" t="s">
        <v>33</v>
      </c>
      <c r="C49" s="3" t="s">
        <v>14</v>
      </c>
      <c r="D49" s="4">
        <v>5075</v>
      </c>
      <c r="E49" s="5">
        <v>21</v>
      </c>
    </row>
    <row r="50" spans="1:5" hidden="1" x14ac:dyDescent="0.2">
      <c r="A50" s="7" t="s">
        <v>46</v>
      </c>
      <c r="B50" s="7" t="s">
        <v>21</v>
      </c>
      <c r="C50" s="7" t="s">
        <v>29</v>
      </c>
      <c r="D50" s="8">
        <v>9198</v>
      </c>
      <c r="E50" s="9">
        <v>36</v>
      </c>
    </row>
    <row r="51" spans="1:5" hidden="1" x14ac:dyDescent="0.2">
      <c r="A51" s="3" t="s">
        <v>25</v>
      </c>
      <c r="B51" s="3" t="s">
        <v>49</v>
      </c>
      <c r="C51" s="3" t="s">
        <v>51</v>
      </c>
      <c r="D51" s="4">
        <v>3339</v>
      </c>
      <c r="E51" s="5">
        <v>75</v>
      </c>
    </row>
    <row r="52" spans="1:5" hidden="1" x14ac:dyDescent="0.2">
      <c r="A52" s="7" t="s">
        <v>7</v>
      </c>
      <c r="B52" s="7" t="s">
        <v>49</v>
      </c>
      <c r="C52" s="7" t="s">
        <v>32</v>
      </c>
      <c r="D52" s="8">
        <v>5019</v>
      </c>
      <c r="E52" s="9">
        <v>156</v>
      </c>
    </row>
    <row r="53" spans="1:5" hidden="1" x14ac:dyDescent="0.2">
      <c r="A53" s="3" t="s">
        <v>42</v>
      </c>
      <c r="B53" s="3" t="s">
        <v>21</v>
      </c>
      <c r="C53" s="3" t="s">
        <v>29</v>
      </c>
      <c r="D53" s="4">
        <v>16184</v>
      </c>
      <c r="E53" s="5">
        <v>39</v>
      </c>
    </row>
    <row r="54" spans="1:5" hidden="1" x14ac:dyDescent="0.2">
      <c r="A54" s="7" t="s">
        <v>25</v>
      </c>
      <c r="B54" s="7" t="s">
        <v>21</v>
      </c>
      <c r="C54" s="7" t="s">
        <v>44</v>
      </c>
      <c r="D54" s="8">
        <v>497</v>
      </c>
      <c r="E54" s="9">
        <v>63</v>
      </c>
    </row>
    <row r="55" spans="1:5" hidden="1" x14ac:dyDescent="0.2">
      <c r="A55" s="3" t="s">
        <v>45</v>
      </c>
      <c r="B55" s="3" t="s">
        <v>21</v>
      </c>
      <c r="C55" s="3" t="s">
        <v>51</v>
      </c>
      <c r="D55" s="4">
        <v>8211</v>
      </c>
      <c r="E55" s="5">
        <v>75</v>
      </c>
    </row>
    <row r="56" spans="1:5" hidden="1" x14ac:dyDescent="0.2">
      <c r="A56" s="7" t="s">
        <v>45</v>
      </c>
      <c r="B56" s="7" t="s">
        <v>33</v>
      </c>
      <c r="C56" s="7" t="s">
        <v>53</v>
      </c>
      <c r="D56" s="8">
        <v>6580</v>
      </c>
      <c r="E56" s="9">
        <v>183</v>
      </c>
    </row>
    <row r="57" spans="1:5" x14ac:dyDescent="0.2">
      <c r="A57" s="3" t="s">
        <v>20</v>
      </c>
      <c r="B57" s="3" t="s">
        <v>13</v>
      </c>
      <c r="C57" s="3" t="s">
        <v>11</v>
      </c>
      <c r="D57" s="4">
        <v>4760</v>
      </c>
      <c r="E57" s="5">
        <v>69</v>
      </c>
    </row>
    <row r="58" spans="1:5" hidden="1" x14ac:dyDescent="0.2">
      <c r="A58" s="7" t="s">
        <v>7</v>
      </c>
      <c r="B58" s="7" t="s">
        <v>21</v>
      </c>
      <c r="C58" s="7" t="s">
        <v>27</v>
      </c>
      <c r="D58" s="8">
        <v>5439</v>
      </c>
      <c r="E58" s="9">
        <v>30</v>
      </c>
    </row>
    <row r="59" spans="1:5" hidden="1" x14ac:dyDescent="0.2">
      <c r="A59" s="3" t="s">
        <v>20</v>
      </c>
      <c r="B59" s="3" t="s">
        <v>49</v>
      </c>
      <c r="C59" s="3" t="s">
        <v>32</v>
      </c>
      <c r="D59" s="4">
        <v>1463</v>
      </c>
      <c r="E59" s="5">
        <v>39</v>
      </c>
    </row>
    <row r="60" spans="1:5" hidden="1" x14ac:dyDescent="0.2">
      <c r="A60" s="7" t="s">
        <v>46</v>
      </c>
      <c r="B60" s="7" t="s">
        <v>49</v>
      </c>
      <c r="C60" s="7" t="s">
        <v>14</v>
      </c>
      <c r="D60" s="8">
        <v>7777</v>
      </c>
      <c r="E60" s="9">
        <v>504</v>
      </c>
    </row>
    <row r="61" spans="1:5" hidden="1" x14ac:dyDescent="0.2">
      <c r="A61" s="3" t="s">
        <v>17</v>
      </c>
      <c r="B61" s="3" t="s">
        <v>8</v>
      </c>
      <c r="C61" s="3" t="s">
        <v>51</v>
      </c>
      <c r="D61" s="4">
        <v>1085</v>
      </c>
      <c r="E61" s="5">
        <v>273</v>
      </c>
    </row>
    <row r="62" spans="1:5" hidden="1" x14ac:dyDescent="0.2">
      <c r="A62" s="7" t="s">
        <v>42</v>
      </c>
      <c r="B62" s="7" t="s">
        <v>8</v>
      </c>
      <c r="C62" s="7" t="s">
        <v>34</v>
      </c>
      <c r="D62" s="8">
        <v>182</v>
      </c>
      <c r="E62" s="9">
        <v>48</v>
      </c>
    </row>
    <row r="63" spans="1:5" hidden="1" x14ac:dyDescent="0.2">
      <c r="A63" s="3" t="s">
        <v>25</v>
      </c>
      <c r="B63" s="3" t="s">
        <v>49</v>
      </c>
      <c r="C63" s="3" t="s">
        <v>52</v>
      </c>
      <c r="D63" s="4">
        <v>4242</v>
      </c>
      <c r="E63" s="5">
        <v>207</v>
      </c>
    </row>
    <row r="64" spans="1:5" hidden="1" x14ac:dyDescent="0.2">
      <c r="A64" s="7" t="s">
        <v>25</v>
      </c>
      <c r="B64" s="7" t="s">
        <v>21</v>
      </c>
      <c r="C64" s="7" t="s">
        <v>14</v>
      </c>
      <c r="D64" s="8">
        <v>6118</v>
      </c>
      <c r="E64" s="9">
        <v>9</v>
      </c>
    </row>
    <row r="65" spans="1:5" hidden="1" x14ac:dyDescent="0.2">
      <c r="A65" s="3" t="s">
        <v>54</v>
      </c>
      <c r="B65" s="3" t="s">
        <v>21</v>
      </c>
      <c r="C65" s="3" t="s">
        <v>47</v>
      </c>
      <c r="D65" s="4">
        <v>2317</v>
      </c>
      <c r="E65" s="5">
        <v>261</v>
      </c>
    </row>
    <row r="66" spans="1:5" hidden="1" x14ac:dyDescent="0.2">
      <c r="A66" s="7" t="s">
        <v>25</v>
      </c>
      <c r="B66" s="7" t="s">
        <v>33</v>
      </c>
      <c r="C66" s="7" t="s">
        <v>29</v>
      </c>
      <c r="D66" s="8">
        <v>938</v>
      </c>
      <c r="E66" s="9">
        <v>6</v>
      </c>
    </row>
    <row r="67" spans="1:5" hidden="1" x14ac:dyDescent="0.2">
      <c r="A67" s="3" t="s">
        <v>12</v>
      </c>
      <c r="B67" s="3" t="s">
        <v>8</v>
      </c>
      <c r="C67" s="3" t="s">
        <v>24</v>
      </c>
      <c r="D67" s="4">
        <v>9709</v>
      </c>
      <c r="E67" s="5">
        <v>30</v>
      </c>
    </row>
    <row r="68" spans="1:5" hidden="1" x14ac:dyDescent="0.2">
      <c r="A68" s="7" t="s">
        <v>39</v>
      </c>
      <c r="B68" s="7" t="s">
        <v>49</v>
      </c>
      <c r="C68" s="7" t="s">
        <v>41</v>
      </c>
      <c r="D68" s="8">
        <v>2205</v>
      </c>
      <c r="E68" s="9">
        <v>138</v>
      </c>
    </row>
    <row r="69" spans="1:5" hidden="1" x14ac:dyDescent="0.2">
      <c r="A69" s="3" t="s">
        <v>39</v>
      </c>
      <c r="B69" s="3" t="s">
        <v>8</v>
      </c>
      <c r="C69" s="3" t="s">
        <v>32</v>
      </c>
      <c r="D69" s="4">
        <v>4487</v>
      </c>
      <c r="E69" s="5">
        <v>111</v>
      </c>
    </row>
    <row r="70" spans="1:5" x14ac:dyDescent="0.2">
      <c r="A70" s="7" t="s">
        <v>42</v>
      </c>
      <c r="B70" s="7" t="s">
        <v>13</v>
      </c>
      <c r="C70" s="7" t="s">
        <v>22</v>
      </c>
      <c r="D70" s="8">
        <v>2415</v>
      </c>
      <c r="E70" s="9">
        <v>15</v>
      </c>
    </row>
    <row r="71" spans="1:5" hidden="1" x14ac:dyDescent="0.2">
      <c r="A71" s="3" t="s">
        <v>7</v>
      </c>
      <c r="B71" s="3" t="s">
        <v>49</v>
      </c>
      <c r="C71" s="3" t="s">
        <v>38</v>
      </c>
      <c r="D71" s="4">
        <v>4018</v>
      </c>
      <c r="E71" s="5">
        <v>162</v>
      </c>
    </row>
    <row r="72" spans="1:5" hidden="1" x14ac:dyDescent="0.2">
      <c r="A72" s="7" t="s">
        <v>42</v>
      </c>
      <c r="B72" s="7" t="s">
        <v>49</v>
      </c>
      <c r="C72" s="7" t="s">
        <v>38</v>
      </c>
      <c r="D72" s="8">
        <v>861</v>
      </c>
      <c r="E72" s="9">
        <v>195</v>
      </c>
    </row>
    <row r="73" spans="1:5" hidden="1" x14ac:dyDescent="0.2">
      <c r="A73" s="3" t="s">
        <v>54</v>
      </c>
      <c r="B73" s="3" t="s">
        <v>33</v>
      </c>
      <c r="C73" s="3" t="s">
        <v>16</v>
      </c>
      <c r="D73" s="4">
        <v>5586</v>
      </c>
      <c r="E73" s="5">
        <v>525</v>
      </c>
    </row>
    <row r="74" spans="1:5" hidden="1" x14ac:dyDescent="0.2">
      <c r="A74" s="7" t="s">
        <v>39</v>
      </c>
      <c r="B74" s="7" t="s">
        <v>49</v>
      </c>
      <c r="C74" s="7" t="s">
        <v>30</v>
      </c>
      <c r="D74" s="8">
        <v>2226</v>
      </c>
      <c r="E74" s="9">
        <v>48</v>
      </c>
    </row>
    <row r="75" spans="1:5" hidden="1" x14ac:dyDescent="0.2">
      <c r="A75" s="3" t="s">
        <v>17</v>
      </c>
      <c r="B75" s="3" t="s">
        <v>49</v>
      </c>
      <c r="C75" s="3" t="s">
        <v>53</v>
      </c>
      <c r="D75" s="4">
        <v>14329</v>
      </c>
      <c r="E75" s="5">
        <v>150</v>
      </c>
    </row>
    <row r="76" spans="1:5" hidden="1" x14ac:dyDescent="0.2">
      <c r="A76" s="7" t="s">
        <v>17</v>
      </c>
      <c r="B76" s="7" t="s">
        <v>49</v>
      </c>
      <c r="C76" s="7" t="s">
        <v>41</v>
      </c>
      <c r="D76" s="8">
        <v>8463</v>
      </c>
      <c r="E76" s="9">
        <v>492</v>
      </c>
    </row>
    <row r="77" spans="1:5" hidden="1" x14ac:dyDescent="0.2">
      <c r="A77" s="3" t="s">
        <v>42</v>
      </c>
      <c r="B77" s="3" t="s">
        <v>49</v>
      </c>
      <c r="C77" s="3" t="s">
        <v>51</v>
      </c>
      <c r="D77" s="4">
        <v>2891</v>
      </c>
      <c r="E77" s="5">
        <v>102</v>
      </c>
    </row>
    <row r="78" spans="1:5" hidden="1" x14ac:dyDescent="0.2">
      <c r="A78" s="7" t="s">
        <v>46</v>
      </c>
      <c r="B78" s="7" t="s">
        <v>21</v>
      </c>
      <c r="C78" s="7" t="s">
        <v>47</v>
      </c>
      <c r="D78" s="8">
        <v>3773</v>
      </c>
      <c r="E78" s="9">
        <v>165</v>
      </c>
    </row>
    <row r="79" spans="1:5" hidden="1" x14ac:dyDescent="0.2">
      <c r="A79" s="3" t="s">
        <v>20</v>
      </c>
      <c r="B79" s="3" t="s">
        <v>21</v>
      </c>
      <c r="C79" s="3" t="s">
        <v>53</v>
      </c>
      <c r="D79" s="4">
        <v>854</v>
      </c>
      <c r="E79" s="5">
        <v>309</v>
      </c>
    </row>
    <row r="80" spans="1:5" hidden="1" x14ac:dyDescent="0.2">
      <c r="A80" s="7" t="s">
        <v>25</v>
      </c>
      <c r="B80" s="7" t="s">
        <v>21</v>
      </c>
      <c r="C80" s="7" t="s">
        <v>32</v>
      </c>
      <c r="D80" s="8">
        <v>4970</v>
      </c>
      <c r="E80" s="9">
        <v>156</v>
      </c>
    </row>
    <row r="81" spans="1:5" x14ac:dyDescent="0.2">
      <c r="A81" s="3" t="s">
        <v>17</v>
      </c>
      <c r="B81" s="3" t="s">
        <v>13</v>
      </c>
      <c r="C81" s="3" t="s">
        <v>50</v>
      </c>
      <c r="D81" s="4">
        <v>98</v>
      </c>
      <c r="E81" s="5">
        <v>159</v>
      </c>
    </row>
    <row r="82" spans="1:5" x14ac:dyDescent="0.2">
      <c r="A82" s="7" t="s">
        <v>42</v>
      </c>
      <c r="B82" s="7" t="s">
        <v>13</v>
      </c>
      <c r="C82" s="7" t="s">
        <v>24</v>
      </c>
      <c r="D82" s="8">
        <v>13391</v>
      </c>
      <c r="E82" s="9">
        <v>201</v>
      </c>
    </row>
    <row r="83" spans="1:5" hidden="1" x14ac:dyDescent="0.2">
      <c r="A83" s="3" t="s">
        <v>12</v>
      </c>
      <c r="B83" s="3" t="s">
        <v>26</v>
      </c>
      <c r="C83" s="3" t="s">
        <v>34</v>
      </c>
      <c r="D83" s="4">
        <v>8890</v>
      </c>
      <c r="E83" s="5">
        <v>210</v>
      </c>
    </row>
    <row r="84" spans="1:5" hidden="1" x14ac:dyDescent="0.2">
      <c r="A84" s="7" t="s">
        <v>45</v>
      </c>
      <c r="B84" s="7" t="s">
        <v>33</v>
      </c>
      <c r="C84" s="7" t="s">
        <v>11</v>
      </c>
      <c r="D84" s="8">
        <v>56</v>
      </c>
      <c r="E84" s="9">
        <v>51</v>
      </c>
    </row>
    <row r="85" spans="1:5" hidden="1" x14ac:dyDescent="0.2">
      <c r="A85" s="3" t="s">
        <v>46</v>
      </c>
      <c r="B85" s="3" t="s">
        <v>21</v>
      </c>
      <c r="C85" s="3" t="s">
        <v>27</v>
      </c>
      <c r="D85" s="4">
        <v>3339</v>
      </c>
      <c r="E85" s="5">
        <v>39</v>
      </c>
    </row>
    <row r="86" spans="1:5" x14ac:dyDescent="0.2">
      <c r="A86" s="7" t="s">
        <v>54</v>
      </c>
      <c r="B86" s="7" t="s">
        <v>13</v>
      </c>
      <c r="C86" s="7" t="s">
        <v>22</v>
      </c>
      <c r="D86" s="8">
        <v>3808</v>
      </c>
      <c r="E86" s="9">
        <v>279</v>
      </c>
    </row>
    <row r="87" spans="1:5" hidden="1" x14ac:dyDescent="0.2">
      <c r="A87" s="3" t="s">
        <v>54</v>
      </c>
      <c r="B87" s="3" t="s">
        <v>33</v>
      </c>
      <c r="C87" s="3" t="s">
        <v>11</v>
      </c>
      <c r="D87" s="4">
        <v>63</v>
      </c>
      <c r="E87" s="5">
        <v>123</v>
      </c>
    </row>
    <row r="88" spans="1:5" hidden="1" x14ac:dyDescent="0.2">
      <c r="A88" s="7" t="s">
        <v>45</v>
      </c>
      <c r="B88" s="7" t="s">
        <v>26</v>
      </c>
      <c r="C88" s="7" t="s">
        <v>52</v>
      </c>
      <c r="D88" s="8">
        <v>7812</v>
      </c>
      <c r="E88" s="9">
        <v>81</v>
      </c>
    </row>
    <row r="89" spans="1:5" hidden="1" x14ac:dyDescent="0.2">
      <c r="A89" s="3" t="s">
        <v>7</v>
      </c>
      <c r="B89" s="3" t="s">
        <v>8</v>
      </c>
      <c r="C89" s="3" t="s">
        <v>38</v>
      </c>
      <c r="D89" s="4">
        <v>7693</v>
      </c>
      <c r="E89" s="5">
        <v>21</v>
      </c>
    </row>
    <row r="90" spans="1:5" hidden="1" x14ac:dyDescent="0.2">
      <c r="A90" s="7" t="s">
        <v>46</v>
      </c>
      <c r="B90" s="7" t="s">
        <v>21</v>
      </c>
      <c r="C90" s="7" t="s">
        <v>53</v>
      </c>
      <c r="D90" s="8">
        <v>973</v>
      </c>
      <c r="E90" s="9">
        <v>162</v>
      </c>
    </row>
    <row r="91" spans="1:5" x14ac:dyDescent="0.2">
      <c r="A91" s="3" t="s">
        <v>54</v>
      </c>
      <c r="B91" s="3" t="s">
        <v>13</v>
      </c>
      <c r="C91" s="3" t="s">
        <v>44</v>
      </c>
      <c r="D91" s="4">
        <v>567</v>
      </c>
      <c r="E91" s="5">
        <v>228</v>
      </c>
    </row>
    <row r="92" spans="1:5" hidden="1" x14ac:dyDescent="0.2">
      <c r="A92" s="7" t="s">
        <v>54</v>
      </c>
      <c r="B92" s="7" t="s">
        <v>21</v>
      </c>
      <c r="C92" s="7" t="s">
        <v>51</v>
      </c>
      <c r="D92" s="8">
        <v>2471</v>
      </c>
      <c r="E92" s="9">
        <v>342</v>
      </c>
    </row>
    <row r="93" spans="1:5" hidden="1" x14ac:dyDescent="0.2">
      <c r="A93" s="3" t="s">
        <v>42</v>
      </c>
      <c r="B93" s="3" t="s">
        <v>33</v>
      </c>
      <c r="C93" s="3" t="s">
        <v>11</v>
      </c>
      <c r="D93" s="4">
        <v>7189</v>
      </c>
      <c r="E93" s="5">
        <v>54</v>
      </c>
    </row>
    <row r="94" spans="1:5" x14ac:dyDescent="0.2">
      <c r="A94" s="7" t="s">
        <v>20</v>
      </c>
      <c r="B94" s="7" t="s">
        <v>13</v>
      </c>
      <c r="C94" s="7" t="s">
        <v>53</v>
      </c>
      <c r="D94" s="8">
        <v>7455</v>
      </c>
      <c r="E94" s="9">
        <v>216</v>
      </c>
    </row>
    <row r="95" spans="1:5" hidden="1" x14ac:dyDescent="0.2">
      <c r="A95" s="3" t="s">
        <v>46</v>
      </c>
      <c r="B95" s="3" t="s">
        <v>49</v>
      </c>
      <c r="C95" s="3" t="s">
        <v>50</v>
      </c>
      <c r="D95" s="4">
        <v>3108</v>
      </c>
      <c r="E95" s="5">
        <v>54</v>
      </c>
    </row>
    <row r="96" spans="1:5" hidden="1" x14ac:dyDescent="0.2">
      <c r="A96" s="7" t="s">
        <v>25</v>
      </c>
      <c r="B96" s="7" t="s">
        <v>33</v>
      </c>
      <c r="C96" s="7" t="s">
        <v>27</v>
      </c>
      <c r="D96" s="8">
        <v>469</v>
      </c>
      <c r="E96" s="9">
        <v>75</v>
      </c>
    </row>
    <row r="97" spans="1:5" hidden="1" x14ac:dyDescent="0.2">
      <c r="A97" s="3" t="s">
        <v>17</v>
      </c>
      <c r="B97" s="3" t="s">
        <v>8</v>
      </c>
      <c r="C97" s="3" t="s">
        <v>47</v>
      </c>
      <c r="D97" s="4">
        <v>2737</v>
      </c>
      <c r="E97" s="5">
        <v>93</v>
      </c>
    </row>
    <row r="98" spans="1:5" hidden="1" x14ac:dyDescent="0.2">
      <c r="A98" s="7" t="s">
        <v>17</v>
      </c>
      <c r="B98" s="7" t="s">
        <v>8</v>
      </c>
      <c r="C98" s="7" t="s">
        <v>27</v>
      </c>
      <c r="D98" s="8">
        <v>4305</v>
      </c>
      <c r="E98" s="9">
        <v>156</v>
      </c>
    </row>
    <row r="99" spans="1:5" hidden="1" x14ac:dyDescent="0.2">
      <c r="A99" s="3" t="s">
        <v>17</v>
      </c>
      <c r="B99" s="3" t="s">
        <v>33</v>
      </c>
      <c r="C99" s="3" t="s">
        <v>32</v>
      </c>
      <c r="D99" s="4">
        <v>2408</v>
      </c>
      <c r="E99" s="5">
        <v>9</v>
      </c>
    </row>
    <row r="100" spans="1:5" hidden="1" x14ac:dyDescent="0.2">
      <c r="A100" s="7" t="s">
        <v>46</v>
      </c>
      <c r="B100" s="7" t="s">
        <v>21</v>
      </c>
      <c r="C100" s="7" t="s">
        <v>38</v>
      </c>
      <c r="D100" s="8">
        <v>1281</v>
      </c>
      <c r="E100" s="9">
        <v>18</v>
      </c>
    </row>
    <row r="101" spans="1:5" x14ac:dyDescent="0.2">
      <c r="A101" s="3" t="s">
        <v>7</v>
      </c>
      <c r="B101" s="3" t="s">
        <v>13</v>
      </c>
      <c r="C101" s="3" t="s">
        <v>14</v>
      </c>
      <c r="D101" s="4">
        <v>12348</v>
      </c>
      <c r="E101" s="5">
        <v>234</v>
      </c>
    </row>
    <row r="102" spans="1:5" hidden="1" x14ac:dyDescent="0.2">
      <c r="A102" s="7" t="s">
        <v>46</v>
      </c>
      <c r="B102" s="7" t="s">
        <v>49</v>
      </c>
      <c r="C102" s="7" t="s">
        <v>53</v>
      </c>
      <c r="D102" s="8">
        <v>3689</v>
      </c>
      <c r="E102" s="9">
        <v>312</v>
      </c>
    </row>
    <row r="103" spans="1:5" hidden="1" x14ac:dyDescent="0.2">
      <c r="A103" s="3" t="s">
        <v>39</v>
      </c>
      <c r="B103" s="3" t="s">
        <v>21</v>
      </c>
      <c r="C103" s="3" t="s">
        <v>38</v>
      </c>
      <c r="D103" s="4">
        <v>2870</v>
      </c>
      <c r="E103" s="5">
        <v>300</v>
      </c>
    </row>
    <row r="104" spans="1:5" hidden="1" x14ac:dyDescent="0.2">
      <c r="A104" s="7" t="s">
        <v>45</v>
      </c>
      <c r="B104" s="7" t="s">
        <v>21</v>
      </c>
      <c r="C104" s="7" t="s">
        <v>52</v>
      </c>
      <c r="D104" s="8">
        <v>798</v>
      </c>
      <c r="E104" s="9">
        <v>519</v>
      </c>
    </row>
    <row r="105" spans="1:5" hidden="1" x14ac:dyDescent="0.2">
      <c r="A105" s="3" t="s">
        <v>20</v>
      </c>
      <c r="B105" s="3" t="s">
        <v>8</v>
      </c>
      <c r="C105" s="3" t="s">
        <v>44</v>
      </c>
      <c r="D105" s="4">
        <v>2933</v>
      </c>
      <c r="E105" s="5">
        <v>9</v>
      </c>
    </row>
    <row r="106" spans="1:5" x14ac:dyDescent="0.2">
      <c r="A106" s="7" t="s">
        <v>42</v>
      </c>
      <c r="B106" s="7" t="s">
        <v>13</v>
      </c>
      <c r="C106" s="7" t="s">
        <v>18</v>
      </c>
      <c r="D106" s="8">
        <v>2744</v>
      </c>
      <c r="E106" s="9">
        <v>9</v>
      </c>
    </row>
    <row r="107" spans="1:5" hidden="1" x14ac:dyDescent="0.2">
      <c r="A107" s="3" t="s">
        <v>7</v>
      </c>
      <c r="B107" s="3" t="s">
        <v>21</v>
      </c>
      <c r="C107" s="3" t="s">
        <v>30</v>
      </c>
      <c r="D107" s="4">
        <v>9772</v>
      </c>
      <c r="E107" s="5">
        <v>90</v>
      </c>
    </row>
    <row r="108" spans="1:5" hidden="1" x14ac:dyDescent="0.2">
      <c r="A108" s="7" t="s">
        <v>39</v>
      </c>
      <c r="B108" s="7" t="s">
        <v>49</v>
      </c>
      <c r="C108" s="7" t="s">
        <v>27</v>
      </c>
      <c r="D108" s="8">
        <v>1568</v>
      </c>
      <c r="E108" s="9">
        <v>96</v>
      </c>
    </row>
    <row r="109" spans="1:5" hidden="1" x14ac:dyDescent="0.2">
      <c r="A109" s="3" t="s">
        <v>45</v>
      </c>
      <c r="B109" s="3" t="s">
        <v>21</v>
      </c>
      <c r="C109" s="3" t="s">
        <v>29</v>
      </c>
      <c r="D109" s="4">
        <v>11417</v>
      </c>
      <c r="E109" s="5">
        <v>21</v>
      </c>
    </row>
    <row r="110" spans="1:5" hidden="1" x14ac:dyDescent="0.2">
      <c r="A110" s="7" t="s">
        <v>7</v>
      </c>
      <c r="B110" s="7" t="s">
        <v>49</v>
      </c>
      <c r="C110" s="7" t="s">
        <v>50</v>
      </c>
      <c r="D110" s="8">
        <v>6748</v>
      </c>
      <c r="E110" s="9">
        <v>48</v>
      </c>
    </row>
    <row r="111" spans="1:5" hidden="1" x14ac:dyDescent="0.2">
      <c r="A111" s="3" t="s">
        <v>54</v>
      </c>
      <c r="B111" s="3" t="s">
        <v>21</v>
      </c>
      <c r="C111" s="3" t="s">
        <v>52</v>
      </c>
      <c r="D111" s="4">
        <v>1407</v>
      </c>
      <c r="E111" s="5">
        <v>72</v>
      </c>
    </row>
    <row r="112" spans="1:5" x14ac:dyDescent="0.2">
      <c r="A112" s="7" t="s">
        <v>12</v>
      </c>
      <c r="B112" s="7" t="s">
        <v>13</v>
      </c>
      <c r="C112" s="7" t="s">
        <v>51</v>
      </c>
      <c r="D112" s="8">
        <v>2023</v>
      </c>
      <c r="E112" s="9">
        <v>168</v>
      </c>
    </row>
    <row r="113" spans="1:5" hidden="1" x14ac:dyDescent="0.2">
      <c r="A113" s="3" t="s">
        <v>42</v>
      </c>
      <c r="B113" s="3" t="s">
        <v>26</v>
      </c>
      <c r="C113" s="3" t="s">
        <v>50</v>
      </c>
      <c r="D113" s="4">
        <v>5236</v>
      </c>
      <c r="E113" s="5">
        <v>51</v>
      </c>
    </row>
    <row r="114" spans="1:5" hidden="1" x14ac:dyDescent="0.2">
      <c r="A114" s="7" t="s">
        <v>20</v>
      </c>
      <c r="B114" s="7" t="s">
        <v>21</v>
      </c>
      <c r="C114" s="7" t="s">
        <v>38</v>
      </c>
      <c r="D114" s="8">
        <v>1925</v>
      </c>
      <c r="E114" s="9">
        <v>192</v>
      </c>
    </row>
    <row r="115" spans="1:5" hidden="1" x14ac:dyDescent="0.2">
      <c r="A115" s="3" t="s">
        <v>39</v>
      </c>
      <c r="B115" s="3" t="s">
        <v>8</v>
      </c>
      <c r="C115" s="3" t="s">
        <v>16</v>
      </c>
      <c r="D115" s="4">
        <v>6608</v>
      </c>
      <c r="E115" s="5">
        <v>225</v>
      </c>
    </row>
    <row r="116" spans="1:5" hidden="1" x14ac:dyDescent="0.2">
      <c r="A116" s="7" t="s">
        <v>25</v>
      </c>
      <c r="B116" s="7" t="s">
        <v>49</v>
      </c>
      <c r="C116" s="7" t="s">
        <v>50</v>
      </c>
      <c r="D116" s="8">
        <v>8008</v>
      </c>
      <c r="E116" s="9">
        <v>456</v>
      </c>
    </row>
    <row r="117" spans="1:5" hidden="1" x14ac:dyDescent="0.2">
      <c r="A117" s="3" t="s">
        <v>54</v>
      </c>
      <c r="B117" s="3" t="s">
        <v>49</v>
      </c>
      <c r="C117" s="3" t="s">
        <v>27</v>
      </c>
      <c r="D117" s="4">
        <v>1428</v>
      </c>
      <c r="E117" s="5">
        <v>93</v>
      </c>
    </row>
    <row r="118" spans="1:5" hidden="1" x14ac:dyDescent="0.2">
      <c r="A118" s="7" t="s">
        <v>25</v>
      </c>
      <c r="B118" s="7" t="s">
        <v>49</v>
      </c>
      <c r="C118" s="7" t="s">
        <v>18</v>
      </c>
      <c r="D118" s="8">
        <v>525</v>
      </c>
      <c r="E118" s="9">
        <v>48</v>
      </c>
    </row>
    <row r="119" spans="1:5" hidden="1" x14ac:dyDescent="0.2">
      <c r="A119" s="3" t="s">
        <v>25</v>
      </c>
      <c r="B119" s="3" t="s">
        <v>8</v>
      </c>
      <c r="C119" s="3" t="s">
        <v>22</v>
      </c>
      <c r="D119" s="4">
        <v>1505</v>
      </c>
      <c r="E119" s="5">
        <v>102</v>
      </c>
    </row>
    <row r="120" spans="1:5" x14ac:dyDescent="0.2">
      <c r="A120" s="7" t="s">
        <v>39</v>
      </c>
      <c r="B120" s="7" t="s">
        <v>13</v>
      </c>
      <c r="C120" s="7" t="s">
        <v>9</v>
      </c>
      <c r="D120" s="8">
        <v>6755</v>
      </c>
      <c r="E120" s="9">
        <v>252</v>
      </c>
    </row>
    <row r="121" spans="1:5" hidden="1" x14ac:dyDescent="0.2">
      <c r="A121" s="3" t="s">
        <v>45</v>
      </c>
      <c r="B121" s="3" t="s">
        <v>8</v>
      </c>
      <c r="C121" s="3" t="s">
        <v>22</v>
      </c>
      <c r="D121" s="4">
        <v>11571</v>
      </c>
      <c r="E121" s="5">
        <v>138</v>
      </c>
    </row>
    <row r="122" spans="1:5" hidden="1" x14ac:dyDescent="0.2">
      <c r="A122" s="7" t="s">
        <v>7</v>
      </c>
      <c r="B122" s="7" t="s">
        <v>33</v>
      </c>
      <c r="C122" s="7" t="s">
        <v>27</v>
      </c>
      <c r="D122" s="8">
        <v>2541</v>
      </c>
      <c r="E122" s="9">
        <v>90</v>
      </c>
    </row>
    <row r="123" spans="1:5" hidden="1" x14ac:dyDescent="0.2">
      <c r="A123" s="3" t="s">
        <v>20</v>
      </c>
      <c r="B123" s="3" t="s">
        <v>8</v>
      </c>
      <c r="C123" s="3" t="s">
        <v>9</v>
      </c>
      <c r="D123" s="4">
        <v>1526</v>
      </c>
      <c r="E123" s="5">
        <v>240</v>
      </c>
    </row>
    <row r="124" spans="1:5" hidden="1" x14ac:dyDescent="0.2">
      <c r="A124" s="7" t="s">
        <v>7</v>
      </c>
      <c r="B124" s="7" t="s">
        <v>33</v>
      </c>
      <c r="C124" s="7" t="s">
        <v>18</v>
      </c>
      <c r="D124" s="8">
        <v>6125</v>
      </c>
      <c r="E124" s="9">
        <v>102</v>
      </c>
    </row>
    <row r="125" spans="1:5" x14ac:dyDescent="0.2">
      <c r="A125" s="3" t="s">
        <v>20</v>
      </c>
      <c r="B125" s="3" t="s">
        <v>13</v>
      </c>
      <c r="C125" s="3" t="s">
        <v>52</v>
      </c>
      <c r="D125" s="4">
        <v>847</v>
      </c>
      <c r="E125" s="5">
        <v>129</v>
      </c>
    </row>
    <row r="126" spans="1:5" x14ac:dyDescent="0.2">
      <c r="A126" s="7" t="s">
        <v>12</v>
      </c>
      <c r="B126" s="7" t="s">
        <v>13</v>
      </c>
      <c r="C126" s="7" t="s">
        <v>52</v>
      </c>
      <c r="D126" s="8">
        <v>4753</v>
      </c>
      <c r="E126" s="9">
        <v>300</v>
      </c>
    </row>
    <row r="127" spans="1:5" hidden="1" x14ac:dyDescent="0.2">
      <c r="A127" s="3" t="s">
        <v>25</v>
      </c>
      <c r="B127" s="3" t="s">
        <v>33</v>
      </c>
      <c r="C127" s="3" t="s">
        <v>30</v>
      </c>
      <c r="D127" s="4">
        <v>959</v>
      </c>
      <c r="E127" s="5">
        <v>135</v>
      </c>
    </row>
    <row r="128" spans="1:5" x14ac:dyDescent="0.2">
      <c r="A128" s="7" t="s">
        <v>39</v>
      </c>
      <c r="B128" s="7" t="s">
        <v>13</v>
      </c>
      <c r="C128" s="7" t="s">
        <v>48</v>
      </c>
      <c r="D128" s="8">
        <v>2793</v>
      </c>
      <c r="E128" s="9">
        <v>114</v>
      </c>
    </row>
    <row r="129" spans="1:5" x14ac:dyDescent="0.2">
      <c r="A129" s="3" t="s">
        <v>39</v>
      </c>
      <c r="B129" s="3" t="s">
        <v>13</v>
      </c>
      <c r="C129" s="3" t="s">
        <v>16</v>
      </c>
      <c r="D129" s="4">
        <v>4606</v>
      </c>
      <c r="E129" s="5">
        <v>63</v>
      </c>
    </row>
    <row r="130" spans="1:5" hidden="1" x14ac:dyDescent="0.2">
      <c r="A130" s="7" t="s">
        <v>39</v>
      </c>
      <c r="B130" s="7" t="s">
        <v>21</v>
      </c>
      <c r="C130" s="7" t="s">
        <v>51</v>
      </c>
      <c r="D130" s="8">
        <v>5551</v>
      </c>
      <c r="E130" s="9">
        <v>252</v>
      </c>
    </row>
    <row r="131" spans="1:5" hidden="1" x14ac:dyDescent="0.2">
      <c r="A131" s="3" t="s">
        <v>54</v>
      </c>
      <c r="B131" s="3" t="s">
        <v>21</v>
      </c>
      <c r="C131" s="3" t="s">
        <v>14</v>
      </c>
      <c r="D131" s="4">
        <v>6657</v>
      </c>
      <c r="E131" s="5">
        <v>303</v>
      </c>
    </row>
    <row r="132" spans="1:5" hidden="1" x14ac:dyDescent="0.2">
      <c r="A132" s="7" t="s">
        <v>39</v>
      </c>
      <c r="B132" s="7" t="s">
        <v>26</v>
      </c>
      <c r="C132" s="7" t="s">
        <v>32</v>
      </c>
      <c r="D132" s="8">
        <v>4438</v>
      </c>
      <c r="E132" s="9">
        <v>246</v>
      </c>
    </row>
    <row r="133" spans="1:5" hidden="1" x14ac:dyDescent="0.2">
      <c r="A133" s="3" t="s">
        <v>12</v>
      </c>
      <c r="B133" s="3" t="s">
        <v>33</v>
      </c>
      <c r="C133" s="3" t="s">
        <v>36</v>
      </c>
      <c r="D133" s="4">
        <v>168</v>
      </c>
      <c r="E133" s="5">
        <v>84</v>
      </c>
    </row>
    <row r="134" spans="1:5" hidden="1" x14ac:dyDescent="0.2">
      <c r="A134" s="7" t="s">
        <v>39</v>
      </c>
      <c r="B134" s="7" t="s">
        <v>49</v>
      </c>
      <c r="C134" s="7" t="s">
        <v>32</v>
      </c>
      <c r="D134" s="8">
        <v>7777</v>
      </c>
      <c r="E134" s="9">
        <v>39</v>
      </c>
    </row>
    <row r="135" spans="1:5" hidden="1" x14ac:dyDescent="0.2">
      <c r="A135" s="3" t="s">
        <v>42</v>
      </c>
      <c r="B135" s="3" t="s">
        <v>21</v>
      </c>
      <c r="C135" s="3" t="s">
        <v>32</v>
      </c>
      <c r="D135" s="4">
        <v>3339</v>
      </c>
      <c r="E135" s="5">
        <v>348</v>
      </c>
    </row>
    <row r="136" spans="1:5" hidden="1" x14ac:dyDescent="0.2">
      <c r="A136" s="7" t="s">
        <v>39</v>
      </c>
      <c r="B136" s="7" t="s">
        <v>8</v>
      </c>
      <c r="C136" s="7" t="s">
        <v>30</v>
      </c>
      <c r="D136" s="8">
        <v>6391</v>
      </c>
      <c r="E136" s="9">
        <v>48</v>
      </c>
    </row>
    <row r="137" spans="1:5" hidden="1" x14ac:dyDescent="0.2">
      <c r="A137" s="3" t="s">
        <v>42</v>
      </c>
      <c r="B137" s="3" t="s">
        <v>8</v>
      </c>
      <c r="C137" s="3" t="s">
        <v>36</v>
      </c>
      <c r="D137" s="4">
        <v>518</v>
      </c>
      <c r="E137" s="5">
        <v>75</v>
      </c>
    </row>
    <row r="138" spans="1:5" hidden="1" x14ac:dyDescent="0.2">
      <c r="A138" s="7" t="s">
        <v>39</v>
      </c>
      <c r="B138" s="7" t="s">
        <v>33</v>
      </c>
      <c r="C138" s="7" t="s">
        <v>53</v>
      </c>
      <c r="D138" s="8">
        <v>5677</v>
      </c>
      <c r="E138" s="9">
        <v>258</v>
      </c>
    </row>
    <row r="139" spans="1:5" hidden="1" x14ac:dyDescent="0.2">
      <c r="A139" s="3" t="s">
        <v>25</v>
      </c>
      <c r="B139" s="3" t="s">
        <v>26</v>
      </c>
      <c r="C139" s="3" t="s">
        <v>32</v>
      </c>
      <c r="D139" s="4">
        <v>6048</v>
      </c>
      <c r="E139" s="5">
        <v>27</v>
      </c>
    </row>
    <row r="140" spans="1:5" hidden="1" x14ac:dyDescent="0.2">
      <c r="A140" s="7" t="s">
        <v>12</v>
      </c>
      <c r="B140" s="7" t="s">
        <v>33</v>
      </c>
      <c r="C140" s="7" t="s">
        <v>14</v>
      </c>
      <c r="D140" s="8">
        <v>3752</v>
      </c>
      <c r="E140" s="9">
        <v>213</v>
      </c>
    </row>
    <row r="141" spans="1:5" x14ac:dyDescent="0.2">
      <c r="A141" s="3" t="s">
        <v>42</v>
      </c>
      <c r="B141" s="3" t="s">
        <v>13</v>
      </c>
      <c r="C141" s="3" t="s">
        <v>51</v>
      </c>
      <c r="D141" s="4">
        <v>4480</v>
      </c>
      <c r="E141" s="5">
        <v>357</v>
      </c>
    </row>
    <row r="142" spans="1:5" hidden="1" x14ac:dyDescent="0.2">
      <c r="A142" s="7" t="s">
        <v>17</v>
      </c>
      <c r="B142" s="7" t="s">
        <v>8</v>
      </c>
      <c r="C142" s="7" t="s">
        <v>18</v>
      </c>
      <c r="D142" s="8">
        <v>259</v>
      </c>
      <c r="E142" s="9">
        <v>207</v>
      </c>
    </row>
    <row r="143" spans="1:5" hidden="1" x14ac:dyDescent="0.2">
      <c r="A143" s="3" t="s">
        <v>12</v>
      </c>
      <c r="B143" s="3" t="s">
        <v>8</v>
      </c>
      <c r="C143" s="3" t="s">
        <v>9</v>
      </c>
      <c r="D143" s="4">
        <v>42</v>
      </c>
      <c r="E143" s="5">
        <v>150</v>
      </c>
    </row>
    <row r="144" spans="1:5" hidden="1" x14ac:dyDescent="0.2">
      <c r="A144" s="7" t="s">
        <v>20</v>
      </c>
      <c r="B144" s="7" t="s">
        <v>21</v>
      </c>
      <c r="C144" s="7" t="s">
        <v>50</v>
      </c>
      <c r="D144" s="8">
        <v>98</v>
      </c>
      <c r="E144" s="9">
        <v>204</v>
      </c>
    </row>
    <row r="145" spans="1:5" x14ac:dyDescent="0.2">
      <c r="A145" s="3" t="s">
        <v>39</v>
      </c>
      <c r="B145" s="3" t="s">
        <v>13</v>
      </c>
      <c r="C145" s="3" t="s">
        <v>52</v>
      </c>
      <c r="D145" s="4">
        <v>2478</v>
      </c>
      <c r="E145" s="5">
        <v>21</v>
      </c>
    </row>
    <row r="146" spans="1:5" hidden="1" x14ac:dyDescent="0.2">
      <c r="A146" s="7" t="s">
        <v>20</v>
      </c>
      <c r="B146" s="7" t="s">
        <v>49</v>
      </c>
      <c r="C146" s="7" t="s">
        <v>30</v>
      </c>
      <c r="D146" s="8">
        <v>7847</v>
      </c>
      <c r="E146" s="9">
        <v>174</v>
      </c>
    </row>
    <row r="147" spans="1:5" hidden="1" x14ac:dyDescent="0.2">
      <c r="A147" s="3" t="s">
        <v>45</v>
      </c>
      <c r="B147" s="3" t="s">
        <v>8</v>
      </c>
      <c r="C147" s="3" t="s">
        <v>32</v>
      </c>
      <c r="D147" s="4">
        <v>9926</v>
      </c>
      <c r="E147" s="5">
        <v>201</v>
      </c>
    </row>
    <row r="148" spans="1:5" hidden="1" x14ac:dyDescent="0.2">
      <c r="A148" s="7" t="s">
        <v>12</v>
      </c>
      <c r="B148" s="7" t="s">
        <v>33</v>
      </c>
      <c r="C148" s="7" t="s">
        <v>11</v>
      </c>
      <c r="D148" s="8">
        <v>819</v>
      </c>
      <c r="E148" s="9">
        <v>510</v>
      </c>
    </row>
    <row r="149" spans="1:5" hidden="1" x14ac:dyDescent="0.2">
      <c r="A149" s="3" t="s">
        <v>25</v>
      </c>
      <c r="B149" s="3" t="s">
        <v>26</v>
      </c>
      <c r="C149" s="3" t="s">
        <v>51</v>
      </c>
      <c r="D149" s="4">
        <v>3052</v>
      </c>
      <c r="E149" s="5">
        <v>378</v>
      </c>
    </row>
    <row r="150" spans="1:5" hidden="1" x14ac:dyDescent="0.2">
      <c r="A150" s="7" t="s">
        <v>17</v>
      </c>
      <c r="B150" s="7" t="s">
        <v>49</v>
      </c>
      <c r="C150" s="7" t="s">
        <v>44</v>
      </c>
      <c r="D150" s="8">
        <v>6832</v>
      </c>
      <c r="E150" s="9">
        <v>27</v>
      </c>
    </row>
    <row r="151" spans="1:5" hidden="1" x14ac:dyDescent="0.2">
      <c r="A151" s="3" t="s">
        <v>45</v>
      </c>
      <c r="B151" s="3" t="s">
        <v>26</v>
      </c>
      <c r="C151" s="3" t="s">
        <v>29</v>
      </c>
      <c r="D151" s="4">
        <v>2016</v>
      </c>
      <c r="E151" s="5">
        <v>117</v>
      </c>
    </row>
    <row r="152" spans="1:5" hidden="1" x14ac:dyDescent="0.2">
      <c r="A152" s="7" t="s">
        <v>25</v>
      </c>
      <c r="B152" s="7" t="s">
        <v>33</v>
      </c>
      <c r="C152" s="7" t="s">
        <v>44</v>
      </c>
      <c r="D152" s="8">
        <v>7322</v>
      </c>
      <c r="E152" s="9">
        <v>36</v>
      </c>
    </row>
    <row r="153" spans="1:5" x14ac:dyDescent="0.2">
      <c r="A153" s="3" t="s">
        <v>12</v>
      </c>
      <c r="B153" s="3" t="s">
        <v>13</v>
      </c>
      <c r="C153" s="3" t="s">
        <v>30</v>
      </c>
      <c r="D153" s="4">
        <v>357</v>
      </c>
      <c r="E153" s="5">
        <v>126</v>
      </c>
    </row>
    <row r="154" spans="1:5" hidden="1" x14ac:dyDescent="0.2">
      <c r="A154" s="7" t="s">
        <v>17</v>
      </c>
      <c r="B154" s="7" t="s">
        <v>26</v>
      </c>
      <c r="C154" s="7" t="s">
        <v>27</v>
      </c>
      <c r="D154" s="8">
        <v>3192</v>
      </c>
      <c r="E154" s="9">
        <v>72</v>
      </c>
    </row>
    <row r="155" spans="1:5" hidden="1" x14ac:dyDescent="0.2">
      <c r="A155" s="3" t="s">
        <v>39</v>
      </c>
      <c r="B155" s="3" t="s">
        <v>21</v>
      </c>
      <c r="C155" s="3" t="s">
        <v>36</v>
      </c>
      <c r="D155" s="4">
        <v>8435</v>
      </c>
      <c r="E155" s="5">
        <v>42</v>
      </c>
    </row>
    <row r="156" spans="1:5" hidden="1" x14ac:dyDescent="0.2">
      <c r="A156" s="7" t="s">
        <v>7</v>
      </c>
      <c r="B156" s="7" t="s">
        <v>26</v>
      </c>
      <c r="C156" s="7" t="s">
        <v>51</v>
      </c>
      <c r="D156" s="8">
        <v>0</v>
      </c>
      <c r="E156" s="9">
        <v>135</v>
      </c>
    </row>
    <row r="157" spans="1:5" hidden="1" x14ac:dyDescent="0.2">
      <c r="A157" s="3" t="s">
        <v>39</v>
      </c>
      <c r="B157" s="3" t="s">
        <v>49</v>
      </c>
      <c r="C157" s="3" t="s">
        <v>48</v>
      </c>
      <c r="D157" s="4">
        <v>8862</v>
      </c>
      <c r="E157" s="5">
        <v>189</v>
      </c>
    </row>
    <row r="158" spans="1:5" hidden="1" x14ac:dyDescent="0.2">
      <c r="A158" s="7" t="s">
        <v>25</v>
      </c>
      <c r="B158" s="7" t="s">
        <v>8</v>
      </c>
      <c r="C158" s="7" t="s">
        <v>53</v>
      </c>
      <c r="D158" s="8">
        <v>3556</v>
      </c>
      <c r="E158" s="9">
        <v>459</v>
      </c>
    </row>
    <row r="159" spans="1:5" hidden="1" x14ac:dyDescent="0.2">
      <c r="A159" s="3" t="s">
        <v>42</v>
      </c>
      <c r="B159" s="3" t="s">
        <v>49</v>
      </c>
      <c r="C159" s="3" t="s">
        <v>24</v>
      </c>
      <c r="D159" s="4">
        <v>7280</v>
      </c>
      <c r="E159" s="5">
        <v>201</v>
      </c>
    </row>
    <row r="160" spans="1:5" hidden="1" x14ac:dyDescent="0.2">
      <c r="A160" s="7" t="s">
        <v>25</v>
      </c>
      <c r="B160" s="7" t="s">
        <v>49</v>
      </c>
      <c r="C160" s="7" t="s">
        <v>9</v>
      </c>
      <c r="D160" s="8">
        <v>3402</v>
      </c>
      <c r="E160" s="9">
        <v>366</v>
      </c>
    </row>
    <row r="161" spans="1:5" hidden="1" x14ac:dyDescent="0.2">
      <c r="A161" s="3" t="s">
        <v>46</v>
      </c>
      <c r="B161" s="3" t="s">
        <v>8</v>
      </c>
      <c r="C161" s="3" t="s">
        <v>51</v>
      </c>
      <c r="D161" s="4">
        <v>4592</v>
      </c>
      <c r="E161" s="5">
        <v>324</v>
      </c>
    </row>
    <row r="162" spans="1:5" x14ac:dyDescent="0.2">
      <c r="A162" s="7" t="s">
        <v>17</v>
      </c>
      <c r="B162" s="7" t="s">
        <v>13</v>
      </c>
      <c r="C162" s="7" t="s">
        <v>24</v>
      </c>
      <c r="D162" s="8">
        <v>7833</v>
      </c>
      <c r="E162" s="9">
        <v>243</v>
      </c>
    </row>
    <row r="163" spans="1:5" hidden="1" x14ac:dyDescent="0.2">
      <c r="A163" s="3" t="s">
        <v>45</v>
      </c>
      <c r="B163" s="3" t="s">
        <v>26</v>
      </c>
      <c r="C163" s="3" t="s">
        <v>44</v>
      </c>
      <c r="D163" s="4">
        <v>7651</v>
      </c>
      <c r="E163" s="5">
        <v>213</v>
      </c>
    </row>
    <row r="164" spans="1:5" x14ac:dyDescent="0.2">
      <c r="A164" s="7" t="s">
        <v>7</v>
      </c>
      <c r="B164" s="7" t="s">
        <v>13</v>
      </c>
      <c r="C164" s="7" t="s">
        <v>9</v>
      </c>
      <c r="D164" s="8">
        <v>2275</v>
      </c>
      <c r="E164" s="9">
        <v>447</v>
      </c>
    </row>
    <row r="165" spans="1:5" hidden="1" x14ac:dyDescent="0.2">
      <c r="A165" s="3" t="s">
        <v>7</v>
      </c>
      <c r="B165" s="3" t="s">
        <v>33</v>
      </c>
      <c r="C165" s="3" t="s">
        <v>11</v>
      </c>
      <c r="D165" s="4">
        <v>5670</v>
      </c>
      <c r="E165" s="5">
        <v>297</v>
      </c>
    </row>
    <row r="166" spans="1:5" x14ac:dyDescent="0.2">
      <c r="A166" s="7" t="s">
        <v>39</v>
      </c>
      <c r="B166" s="7" t="s">
        <v>13</v>
      </c>
      <c r="C166" s="7" t="s">
        <v>29</v>
      </c>
      <c r="D166" s="8">
        <v>2135</v>
      </c>
      <c r="E166" s="9">
        <v>27</v>
      </c>
    </row>
    <row r="167" spans="1:5" hidden="1" x14ac:dyDescent="0.2">
      <c r="A167" s="3" t="s">
        <v>7</v>
      </c>
      <c r="B167" s="3" t="s">
        <v>49</v>
      </c>
      <c r="C167" s="3" t="s">
        <v>47</v>
      </c>
      <c r="D167" s="4">
        <v>2779</v>
      </c>
      <c r="E167" s="5">
        <v>75</v>
      </c>
    </row>
    <row r="168" spans="1:5" hidden="1" x14ac:dyDescent="0.2">
      <c r="A168" s="7" t="s">
        <v>54</v>
      </c>
      <c r="B168" s="7" t="s">
        <v>26</v>
      </c>
      <c r="C168" s="7" t="s">
        <v>30</v>
      </c>
      <c r="D168" s="8">
        <v>12950</v>
      </c>
      <c r="E168" s="9">
        <v>30</v>
      </c>
    </row>
    <row r="169" spans="1:5" hidden="1" x14ac:dyDescent="0.2">
      <c r="A169" s="3" t="s">
        <v>39</v>
      </c>
      <c r="B169" s="3" t="s">
        <v>21</v>
      </c>
      <c r="C169" s="3" t="s">
        <v>22</v>
      </c>
      <c r="D169" s="4">
        <v>2646</v>
      </c>
      <c r="E169" s="5">
        <v>177</v>
      </c>
    </row>
    <row r="170" spans="1:5" hidden="1" x14ac:dyDescent="0.2">
      <c r="A170" s="7" t="s">
        <v>7</v>
      </c>
      <c r="B170" s="7" t="s">
        <v>49</v>
      </c>
      <c r="C170" s="7" t="s">
        <v>30</v>
      </c>
      <c r="D170" s="8">
        <v>3794</v>
      </c>
      <c r="E170" s="9">
        <v>159</v>
      </c>
    </row>
    <row r="171" spans="1:5" x14ac:dyDescent="0.2">
      <c r="A171" s="3" t="s">
        <v>46</v>
      </c>
      <c r="B171" s="3" t="s">
        <v>13</v>
      </c>
      <c r="C171" s="3" t="s">
        <v>30</v>
      </c>
      <c r="D171" s="4">
        <v>819</v>
      </c>
      <c r="E171" s="5">
        <v>306</v>
      </c>
    </row>
    <row r="172" spans="1:5" hidden="1" x14ac:dyDescent="0.2">
      <c r="A172" s="7" t="s">
        <v>46</v>
      </c>
      <c r="B172" s="7" t="s">
        <v>49</v>
      </c>
      <c r="C172" s="7" t="s">
        <v>41</v>
      </c>
      <c r="D172" s="8">
        <v>2583</v>
      </c>
      <c r="E172" s="9">
        <v>18</v>
      </c>
    </row>
    <row r="173" spans="1:5" x14ac:dyDescent="0.2">
      <c r="A173" s="3" t="s">
        <v>39</v>
      </c>
      <c r="B173" s="3" t="s">
        <v>13</v>
      </c>
      <c r="C173" s="3" t="s">
        <v>38</v>
      </c>
      <c r="D173" s="4">
        <v>4585</v>
      </c>
      <c r="E173" s="5">
        <v>240</v>
      </c>
    </row>
    <row r="174" spans="1:5" hidden="1" x14ac:dyDescent="0.2">
      <c r="A174" s="7" t="s">
        <v>42</v>
      </c>
      <c r="B174" s="7" t="s">
        <v>49</v>
      </c>
      <c r="C174" s="7" t="s">
        <v>30</v>
      </c>
      <c r="D174" s="8">
        <v>1652</v>
      </c>
      <c r="E174" s="9">
        <v>93</v>
      </c>
    </row>
    <row r="175" spans="1:5" hidden="1" x14ac:dyDescent="0.2">
      <c r="A175" s="3" t="s">
        <v>54</v>
      </c>
      <c r="B175" s="3" t="s">
        <v>49</v>
      </c>
      <c r="C175" s="3" t="s">
        <v>50</v>
      </c>
      <c r="D175" s="4">
        <v>4991</v>
      </c>
      <c r="E175" s="5">
        <v>9</v>
      </c>
    </row>
    <row r="176" spans="1:5" hidden="1" x14ac:dyDescent="0.2">
      <c r="A176" s="7" t="s">
        <v>12</v>
      </c>
      <c r="B176" s="7" t="s">
        <v>49</v>
      </c>
      <c r="C176" s="7" t="s">
        <v>29</v>
      </c>
      <c r="D176" s="8">
        <v>2009</v>
      </c>
      <c r="E176" s="9">
        <v>219</v>
      </c>
    </row>
    <row r="177" spans="1:5" hidden="1" x14ac:dyDescent="0.2">
      <c r="A177" s="3" t="s">
        <v>45</v>
      </c>
      <c r="B177" s="3" t="s">
        <v>26</v>
      </c>
      <c r="C177" s="3" t="s">
        <v>36</v>
      </c>
      <c r="D177" s="4">
        <v>1568</v>
      </c>
      <c r="E177" s="5">
        <v>141</v>
      </c>
    </row>
    <row r="178" spans="1:5" hidden="1" x14ac:dyDescent="0.2">
      <c r="A178" s="7" t="s">
        <v>20</v>
      </c>
      <c r="B178" s="7" t="s">
        <v>8</v>
      </c>
      <c r="C178" s="7" t="s">
        <v>41</v>
      </c>
      <c r="D178" s="8">
        <v>3388</v>
      </c>
      <c r="E178" s="9">
        <v>123</v>
      </c>
    </row>
    <row r="179" spans="1:5" hidden="1" x14ac:dyDescent="0.2">
      <c r="A179" s="3" t="s">
        <v>7</v>
      </c>
      <c r="B179" s="3" t="s">
        <v>33</v>
      </c>
      <c r="C179" s="3" t="s">
        <v>48</v>
      </c>
      <c r="D179" s="4">
        <v>623</v>
      </c>
      <c r="E179" s="5">
        <v>51</v>
      </c>
    </row>
    <row r="180" spans="1:5" hidden="1" x14ac:dyDescent="0.2">
      <c r="A180" s="7" t="s">
        <v>25</v>
      </c>
      <c r="B180" s="7" t="s">
        <v>21</v>
      </c>
      <c r="C180" s="7" t="s">
        <v>18</v>
      </c>
      <c r="D180" s="8">
        <v>10073</v>
      </c>
      <c r="E180" s="9">
        <v>120</v>
      </c>
    </row>
    <row r="181" spans="1:5" hidden="1" x14ac:dyDescent="0.2">
      <c r="A181" s="3" t="s">
        <v>12</v>
      </c>
      <c r="B181" s="3" t="s">
        <v>26</v>
      </c>
      <c r="C181" s="3" t="s">
        <v>50</v>
      </c>
      <c r="D181" s="4">
        <v>1561</v>
      </c>
      <c r="E181" s="5">
        <v>27</v>
      </c>
    </row>
    <row r="182" spans="1:5" hidden="1" x14ac:dyDescent="0.2">
      <c r="A182" s="7" t="s">
        <v>17</v>
      </c>
      <c r="B182" s="7" t="s">
        <v>21</v>
      </c>
      <c r="C182" s="7" t="s">
        <v>52</v>
      </c>
      <c r="D182" s="8">
        <v>11522</v>
      </c>
      <c r="E182" s="9">
        <v>204</v>
      </c>
    </row>
    <row r="183" spans="1:5" hidden="1" x14ac:dyDescent="0.2">
      <c r="A183" s="3" t="s">
        <v>25</v>
      </c>
      <c r="B183" s="3" t="s">
        <v>33</v>
      </c>
      <c r="C183" s="3" t="s">
        <v>11</v>
      </c>
      <c r="D183" s="4">
        <v>2317</v>
      </c>
      <c r="E183" s="5">
        <v>123</v>
      </c>
    </row>
    <row r="184" spans="1:5" hidden="1" x14ac:dyDescent="0.2">
      <c r="A184" s="7" t="s">
        <v>54</v>
      </c>
      <c r="B184" s="7" t="s">
        <v>8</v>
      </c>
      <c r="C184" s="7" t="s">
        <v>53</v>
      </c>
      <c r="D184" s="8">
        <v>3059</v>
      </c>
      <c r="E184" s="9">
        <v>27</v>
      </c>
    </row>
    <row r="185" spans="1:5" hidden="1" x14ac:dyDescent="0.2">
      <c r="A185" s="3" t="s">
        <v>20</v>
      </c>
      <c r="B185" s="3" t="s">
        <v>8</v>
      </c>
      <c r="C185" s="3" t="s">
        <v>50</v>
      </c>
      <c r="D185" s="4">
        <v>2324</v>
      </c>
      <c r="E185" s="5">
        <v>177</v>
      </c>
    </row>
    <row r="186" spans="1:5" hidden="1" x14ac:dyDescent="0.2">
      <c r="A186" s="7" t="s">
        <v>46</v>
      </c>
      <c r="B186" s="7" t="s">
        <v>26</v>
      </c>
      <c r="C186" s="7" t="s">
        <v>50</v>
      </c>
      <c r="D186" s="8">
        <v>4956</v>
      </c>
      <c r="E186" s="9">
        <v>171</v>
      </c>
    </row>
    <row r="187" spans="1:5" hidden="1" x14ac:dyDescent="0.2">
      <c r="A187" s="3" t="s">
        <v>54</v>
      </c>
      <c r="B187" s="3" t="s">
        <v>49</v>
      </c>
      <c r="C187" s="3" t="s">
        <v>38</v>
      </c>
      <c r="D187" s="4">
        <v>5355</v>
      </c>
      <c r="E187" s="5">
        <v>204</v>
      </c>
    </row>
    <row r="188" spans="1:5" hidden="1" x14ac:dyDescent="0.2">
      <c r="A188" s="7" t="s">
        <v>46</v>
      </c>
      <c r="B188" s="7" t="s">
        <v>49</v>
      </c>
      <c r="C188" s="7" t="s">
        <v>16</v>
      </c>
      <c r="D188" s="8">
        <v>7259</v>
      </c>
      <c r="E188" s="9">
        <v>276</v>
      </c>
    </row>
    <row r="189" spans="1:5" hidden="1" x14ac:dyDescent="0.2">
      <c r="A189" s="3" t="s">
        <v>12</v>
      </c>
      <c r="B189" s="3" t="s">
        <v>8</v>
      </c>
      <c r="C189" s="3" t="s">
        <v>50</v>
      </c>
      <c r="D189" s="4">
        <v>6279</v>
      </c>
      <c r="E189" s="5">
        <v>45</v>
      </c>
    </row>
    <row r="190" spans="1:5" hidden="1" x14ac:dyDescent="0.2">
      <c r="A190" s="7" t="s">
        <v>7</v>
      </c>
      <c r="B190" s="7" t="s">
        <v>33</v>
      </c>
      <c r="C190" s="7" t="s">
        <v>51</v>
      </c>
      <c r="D190" s="8">
        <v>2541</v>
      </c>
      <c r="E190" s="9">
        <v>45</v>
      </c>
    </row>
    <row r="191" spans="1:5" x14ac:dyDescent="0.2">
      <c r="A191" s="3" t="s">
        <v>25</v>
      </c>
      <c r="B191" s="3" t="s">
        <v>13</v>
      </c>
      <c r="C191" s="3" t="s">
        <v>52</v>
      </c>
      <c r="D191" s="4">
        <v>3864</v>
      </c>
      <c r="E191" s="5">
        <v>177</v>
      </c>
    </row>
    <row r="192" spans="1:5" hidden="1" x14ac:dyDescent="0.2">
      <c r="A192" s="7" t="s">
        <v>42</v>
      </c>
      <c r="B192" s="7" t="s">
        <v>21</v>
      </c>
      <c r="C192" s="7" t="s">
        <v>11</v>
      </c>
      <c r="D192" s="8">
        <v>6146</v>
      </c>
      <c r="E192" s="9">
        <v>63</v>
      </c>
    </row>
    <row r="193" spans="1:5" hidden="1" x14ac:dyDescent="0.2">
      <c r="A193" s="3" t="s">
        <v>17</v>
      </c>
      <c r="B193" s="3" t="s">
        <v>26</v>
      </c>
      <c r="C193" s="3" t="s">
        <v>22</v>
      </c>
      <c r="D193" s="4">
        <v>2639</v>
      </c>
      <c r="E193" s="5">
        <v>204</v>
      </c>
    </row>
    <row r="194" spans="1:5" hidden="1" x14ac:dyDescent="0.2">
      <c r="A194" s="7" t="s">
        <v>12</v>
      </c>
      <c r="B194" s="7" t="s">
        <v>8</v>
      </c>
      <c r="C194" s="7" t="s">
        <v>36</v>
      </c>
      <c r="D194" s="8">
        <v>1890</v>
      </c>
      <c r="E194" s="9">
        <v>195</v>
      </c>
    </row>
    <row r="195" spans="1:5" hidden="1" x14ac:dyDescent="0.2">
      <c r="A195" s="3" t="s">
        <v>39</v>
      </c>
      <c r="B195" s="3" t="s">
        <v>49</v>
      </c>
      <c r="C195" s="3" t="s">
        <v>16</v>
      </c>
      <c r="D195" s="4">
        <v>1932</v>
      </c>
      <c r="E195" s="5">
        <v>369</v>
      </c>
    </row>
    <row r="196" spans="1:5" hidden="1" x14ac:dyDescent="0.2">
      <c r="A196" s="7" t="s">
        <v>46</v>
      </c>
      <c r="B196" s="7" t="s">
        <v>49</v>
      </c>
      <c r="C196" s="7" t="s">
        <v>27</v>
      </c>
      <c r="D196" s="8">
        <v>6300</v>
      </c>
      <c r="E196" s="9">
        <v>42</v>
      </c>
    </row>
    <row r="197" spans="1:5" hidden="1" x14ac:dyDescent="0.2">
      <c r="A197" s="3" t="s">
        <v>25</v>
      </c>
      <c r="B197" s="3" t="s">
        <v>8</v>
      </c>
      <c r="C197" s="3" t="s">
        <v>9</v>
      </c>
      <c r="D197" s="4">
        <v>560</v>
      </c>
      <c r="E197" s="5">
        <v>81</v>
      </c>
    </row>
    <row r="198" spans="1:5" hidden="1" x14ac:dyDescent="0.2">
      <c r="A198" s="7" t="s">
        <v>17</v>
      </c>
      <c r="B198" s="7" t="s">
        <v>8</v>
      </c>
      <c r="C198" s="7" t="s">
        <v>50</v>
      </c>
      <c r="D198" s="8">
        <v>2856</v>
      </c>
      <c r="E198" s="9">
        <v>246</v>
      </c>
    </row>
    <row r="199" spans="1:5" hidden="1" x14ac:dyDescent="0.2">
      <c r="A199" s="3" t="s">
        <v>17</v>
      </c>
      <c r="B199" s="3" t="s">
        <v>49</v>
      </c>
      <c r="C199" s="3" t="s">
        <v>32</v>
      </c>
      <c r="D199" s="4">
        <v>707</v>
      </c>
      <c r="E199" s="5">
        <v>174</v>
      </c>
    </row>
    <row r="200" spans="1:5" x14ac:dyDescent="0.2">
      <c r="A200" s="7" t="s">
        <v>12</v>
      </c>
      <c r="B200" s="7" t="s">
        <v>13</v>
      </c>
      <c r="C200" s="7" t="s">
        <v>9</v>
      </c>
      <c r="D200" s="8">
        <v>3598</v>
      </c>
      <c r="E200" s="9">
        <v>81</v>
      </c>
    </row>
    <row r="201" spans="1:5" x14ac:dyDescent="0.2">
      <c r="A201" s="3" t="s">
        <v>7</v>
      </c>
      <c r="B201" s="3" t="s">
        <v>13</v>
      </c>
      <c r="C201" s="3" t="s">
        <v>36</v>
      </c>
      <c r="D201" s="4">
        <v>6853</v>
      </c>
      <c r="E201" s="5">
        <v>372</v>
      </c>
    </row>
    <row r="202" spans="1:5" x14ac:dyDescent="0.2">
      <c r="A202" s="7" t="s">
        <v>7</v>
      </c>
      <c r="B202" s="7" t="s">
        <v>13</v>
      </c>
      <c r="C202" s="7" t="s">
        <v>29</v>
      </c>
      <c r="D202" s="8">
        <v>4725</v>
      </c>
      <c r="E202" s="9">
        <v>174</v>
      </c>
    </row>
    <row r="203" spans="1:5" hidden="1" x14ac:dyDescent="0.2">
      <c r="A203" s="3" t="s">
        <v>20</v>
      </c>
      <c r="B203" s="3" t="s">
        <v>21</v>
      </c>
      <c r="C203" s="3" t="s">
        <v>14</v>
      </c>
      <c r="D203" s="4">
        <v>10304</v>
      </c>
      <c r="E203" s="5">
        <v>84</v>
      </c>
    </row>
    <row r="204" spans="1:5" hidden="1" x14ac:dyDescent="0.2">
      <c r="A204" s="7" t="s">
        <v>20</v>
      </c>
      <c r="B204" s="7" t="s">
        <v>49</v>
      </c>
      <c r="C204" s="7" t="s">
        <v>29</v>
      </c>
      <c r="D204" s="8">
        <v>1274</v>
      </c>
      <c r="E204" s="9">
        <v>225</v>
      </c>
    </row>
    <row r="205" spans="1:5" hidden="1" x14ac:dyDescent="0.2">
      <c r="A205" s="3" t="s">
        <v>42</v>
      </c>
      <c r="B205" s="3" t="s">
        <v>21</v>
      </c>
      <c r="C205" s="3" t="s">
        <v>9</v>
      </c>
      <c r="D205" s="4">
        <v>1526</v>
      </c>
      <c r="E205" s="5">
        <v>105</v>
      </c>
    </row>
    <row r="206" spans="1:5" hidden="1" x14ac:dyDescent="0.2">
      <c r="A206" s="7" t="s">
        <v>7</v>
      </c>
      <c r="B206" s="7" t="s">
        <v>26</v>
      </c>
      <c r="C206" s="7" t="s">
        <v>53</v>
      </c>
      <c r="D206" s="8">
        <v>3101</v>
      </c>
      <c r="E206" s="9">
        <v>225</v>
      </c>
    </row>
    <row r="207" spans="1:5" hidden="1" x14ac:dyDescent="0.2">
      <c r="A207" s="3" t="s">
        <v>45</v>
      </c>
      <c r="B207" s="3" t="s">
        <v>8</v>
      </c>
      <c r="C207" s="3" t="s">
        <v>16</v>
      </c>
      <c r="D207" s="4">
        <v>1057</v>
      </c>
      <c r="E207" s="5">
        <v>54</v>
      </c>
    </row>
    <row r="208" spans="1:5" hidden="1" x14ac:dyDescent="0.2">
      <c r="A208" s="7" t="s">
        <v>39</v>
      </c>
      <c r="B208" s="7" t="s">
        <v>8</v>
      </c>
      <c r="C208" s="7" t="s">
        <v>50</v>
      </c>
      <c r="D208" s="8">
        <v>5306</v>
      </c>
      <c r="E208" s="9">
        <v>0</v>
      </c>
    </row>
    <row r="209" spans="1:5" hidden="1" x14ac:dyDescent="0.2">
      <c r="A209" s="3" t="s">
        <v>42</v>
      </c>
      <c r="B209" s="3" t="s">
        <v>26</v>
      </c>
      <c r="C209" s="3" t="s">
        <v>48</v>
      </c>
      <c r="D209" s="4">
        <v>4018</v>
      </c>
      <c r="E209" s="5">
        <v>171</v>
      </c>
    </row>
    <row r="210" spans="1:5" hidden="1" x14ac:dyDescent="0.2">
      <c r="A210" s="7" t="s">
        <v>17</v>
      </c>
      <c r="B210" s="7" t="s">
        <v>49</v>
      </c>
      <c r="C210" s="7" t="s">
        <v>29</v>
      </c>
      <c r="D210" s="8">
        <v>938</v>
      </c>
      <c r="E210" s="9">
        <v>189</v>
      </c>
    </row>
    <row r="211" spans="1:5" hidden="1" x14ac:dyDescent="0.2">
      <c r="A211" s="3" t="s">
        <v>39</v>
      </c>
      <c r="B211" s="3" t="s">
        <v>33</v>
      </c>
      <c r="C211" s="3" t="s">
        <v>22</v>
      </c>
      <c r="D211" s="4">
        <v>1778</v>
      </c>
      <c r="E211" s="5">
        <v>270</v>
      </c>
    </row>
    <row r="212" spans="1:5" hidden="1" x14ac:dyDescent="0.2">
      <c r="A212" s="7" t="s">
        <v>25</v>
      </c>
      <c r="B212" s="7" t="s">
        <v>26</v>
      </c>
      <c r="C212" s="7" t="s">
        <v>9</v>
      </c>
      <c r="D212" s="8">
        <v>1638</v>
      </c>
      <c r="E212" s="9">
        <v>63</v>
      </c>
    </row>
    <row r="213" spans="1:5" hidden="1" x14ac:dyDescent="0.2">
      <c r="A213" s="3" t="s">
        <v>20</v>
      </c>
      <c r="B213" s="3" t="s">
        <v>33</v>
      </c>
      <c r="C213" s="3" t="s">
        <v>27</v>
      </c>
      <c r="D213" s="4">
        <v>154</v>
      </c>
      <c r="E213" s="5">
        <v>21</v>
      </c>
    </row>
    <row r="214" spans="1:5" hidden="1" x14ac:dyDescent="0.2">
      <c r="A214" s="7" t="s">
        <v>39</v>
      </c>
      <c r="B214" s="7" t="s">
        <v>8</v>
      </c>
      <c r="C214" s="7" t="s">
        <v>36</v>
      </c>
      <c r="D214" s="8">
        <v>9835</v>
      </c>
      <c r="E214" s="9">
        <v>207</v>
      </c>
    </row>
    <row r="215" spans="1:5" hidden="1" x14ac:dyDescent="0.2">
      <c r="A215" s="3" t="s">
        <v>17</v>
      </c>
      <c r="B215" s="3" t="s">
        <v>8</v>
      </c>
      <c r="C215" s="3" t="s">
        <v>41</v>
      </c>
      <c r="D215" s="4">
        <v>7273</v>
      </c>
      <c r="E215" s="5">
        <v>96</v>
      </c>
    </row>
    <row r="216" spans="1:5" hidden="1" x14ac:dyDescent="0.2">
      <c r="A216" s="7" t="s">
        <v>42</v>
      </c>
      <c r="B216" s="7" t="s">
        <v>26</v>
      </c>
      <c r="C216" s="7" t="s">
        <v>36</v>
      </c>
      <c r="D216" s="8">
        <v>6909</v>
      </c>
      <c r="E216" s="9">
        <v>81</v>
      </c>
    </row>
    <row r="217" spans="1:5" hidden="1" x14ac:dyDescent="0.2">
      <c r="A217" s="3" t="s">
        <v>17</v>
      </c>
      <c r="B217" s="3" t="s">
        <v>26</v>
      </c>
      <c r="C217" s="3" t="s">
        <v>48</v>
      </c>
      <c r="D217" s="4">
        <v>3920</v>
      </c>
      <c r="E217" s="5">
        <v>306</v>
      </c>
    </row>
    <row r="218" spans="1:5" hidden="1" x14ac:dyDescent="0.2">
      <c r="A218" s="7" t="s">
        <v>54</v>
      </c>
      <c r="B218" s="7" t="s">
        <v>26</v>
      </c>
      <c r="C218" s="7" t="s">
        <v>44</v>
      </c>
      <c r="D218" s="8">
        <v>4858</v>
      </c>
      <c r="E218" s="9">
        <v>279</v>
      </c>
    </row>
    <row r="219" spans="1:5" hidden="1" x14ac:dyDescent="0.2">
      <c r="A219" s="3" t="s">
        <v>45</v>
      </c>
      <c r="B219" s="3" t="s">
        <v>33</v>
      </c>
      <c r="C219" s="3" t="s">
        <v>18</v>
      </c>
      <c r="D219" s="4">
        <v>3549</v>
      </c>
      <c r="E219" s="5">
        <v>3</v>
      </c>
    </row>
    <row r="220" spans="1:5" hidden="1" x14ac:dyDescent="0.2">
      <c r="A220" s="7" t="s">
        <v>39</v>
      </c>
      <c r="B220" s="7" t="s">
        <v>26</v>
      </c>
      <c r="C220" s="7" t="s">
        <v>52</v>
      </c>
      <c r="D220" s="8">
        <v>966</v>
      </c>
      <c r="E220" s="9">
        <v>198</v>
      </c>
    </row>
    <row r="221" spans="1:5" hidden="1" x14ac:dyDescent="0.2">
      <c r="A221" s="3" t="s">
        <v>42</v>
      </c>
      <c r="B221" s="3" t="s">
        <v>26</v>
      </c>
      <c r="C221" s="3" t="s">
        <v>22</v>
      </c>
      <c r="D221" s="4">
        <v>385</v>
      </c>
      <c r="E221" s="5">
        <v>249</v>
      </c>
    </row>
    <row r="222" spans="1:5" hidden="1" x14ac:dyDescent="0.2">
      <c r="A222" s="7" t="s">
        <v>25</v>
      </c>
      <c r="B222" s="7" t="s">
        <v>49</v>
      </c>
      <c r="C222" s="7" t="s">
        <v>29</v>
      </c>
      <c r="D222" s="8">
        <v>2219</v>
      </c>
      <c r="E222" s="9">
        <v>75</v>
      </c>
    </row>
    <row r="223" spans="1:5" hidden="1" x14ac:dyDescent="0.2">
      <c r="A223" s="3" t="s">
        <v>17</v>
      </c>
      <c r="B223" s="3" t="s">
        <v>21</v>
      </c>
      <c r="C223" s="3" t="s">
        <v>14</v>
      </c>
      <c r="D223" s="4">
        <v>2954</v>
      </c>
      <c r="E223" s="5">
        <v>189</v>
      </c>
    </row>
    <row r="224" spans="1:5" hidden="1" x14ac:dyDescent="0.2">
      <c r="A224" s="7" t="s">
        <v>39</v>
      </c>
      <c r="B224" s="7" t="s">
        <v>21</v>
      </c>
      <c r="C224" s="7" t="s">
        <v>14</v>
      </c>
      <c r="D224" s="8">
        <v>280</v>
      </c>
      <c r="E224" s="9">
        <v>87</v>
      </c>
    </row>
    <row r="225" spans="1:5" hidden="1" x14ac:dyDescent="0.2">
      <c r="A225" s="3" t="s">
        <v>20</v>
      </c>
      <c r="B225" s="3" t="s">
        <v>21</v>
      </c>
      <c r="C225" s="3" t="s">
        <v>9</v>
      </c>
      <c r="D225" s="4">
        <v>6118</v>
      </c>
      <c r="E225" s="5">
        <v>174</v>
      </c>
    </row>
    <row r="226" spans="1:5" hidden="1" x14ac:dyDescent="0.2">
      <c r="A226" s="7" t="s">
        <v>45</v>
      </c>
      <c r="B226" s="7" t="s">
        <v>26</v>
      </c>
      <c r="C226" s="7" t="s">
        <v>24</v>
      </c>
      <c r="D226" s="8">
        <v>4802</v>
      </c>
      <c r="E226" s="9">
        <v>36</v>
      </c>
    </row>
    <row r="227" spans="1:5" hidden="1" x14ac:dyDescent="0.2">
      <c r="A227" s="3" t="s">
        <v>17</v>
      </c>
      <c r="B227" s="3" t="s">
        <v>33</v>
      </c>
      <c r="C227" s="3" t="s">
        <v>48</v>
      </c>
      <c r="D227" s="4">
        <v>4137</v>
      </c>
      <c r="E227" s="5">
        <v>60</v>
      </c>
    </row>
    <row r="228" spans="1:5" x14ac:dyDescent="0.2">
      <c r="A228" s="7" t="s">
        <v>46</v>
      </c>
      <c r="B228" s="7" t="s">
        <v>13</v>
      </c>
      <c r="C228" s="7" t="s">
        <v>47</v>
      </c>
      <c r="D228" s="8">
        <v>2023</v>
      </c>
      <c r="E228" s="9">
        <v>78</v>
      </c>
    </row>
    <row r="229" spans="1:5" hidden="1" x14ac:dyDescent="0.2">
      <c r="A229" s="3" t="s">
        <v>17</v>
      </c>
      <c r="B229" s="3" t="s">
        <v>21</v>
      </c>
      <c r="C229" s="3" t="s">
        <v>9</v>
      </c>
      <c r="D229" s="4">
        <v>9051</v>
      </c>
      <c r="E229" s="5">
        <v>57</v>
      </c>
    </row>
    <row r="230" spans="1:5" hidden="1" x14ac:dyDescent="0.2">
      <c r="A230" s="7" t="s">
        <v>17</v>
      </c>
      <c r="B230" s="7" t="s">
        <v>8</v>
      </c>
      <c r="C230" s="7" t="s">
        <v>53</v>
      </c>
      <c r="D230" s="8">
        <v>2919</v>
      </c>
      <c r="E230" s="9">
        <v>45</v>
      </c>
    </row>
    <row r="231" spans="1:5" hidden="1" x14ac:dyDescent="0.2">
      <c r="A231" s="3" t="s">
        <v>20</v>
      </c>
      <c r="B231" s="3" t="s">
        <v>33</v>
      </c>
      <c r="C231" s="3" t="s">
        <v>36</v>
      </c>
      <c r="D231" s="4">
        <v>5915</v>
      </c>
      <c r="E231" s="5">
        <v>3</v>
      </c>
    </row>
    <row r="232" spans="1:5" x14ac:dyDescent="0.2">
      <c r="A232" s="7" t="s">
        <v>54</v>
      </c>
      <c r="B232" s="7" t="s">
        <v>13</v>
      </c>
      <c r="C232" s="7" t="s">
        <v>24</v>
      </c>
      <c r="D232" s="8">
        <v>2562</v>
      </c>
      <c r="E232" s="9">
        <v>6</v>
      </c>
    </row>
    <row r="233" spans="1:5" hidden="1" x14ac:dyDescent="0.2">
      <c r="A233" s="3" t="s">
        <v>42</v>
      </c>
      <c r="B233" s="3" t="s">
        <v>8</v>
      </c>
      <c r="C233" s="3" t="s">
        <v>27</v>
      </c>
      <c r="D233" s="4">
        <v>8813</v>
      </c>
      <c r="E233" s="5">
        <v>21</v>
      </c>
    </row>
    <row r="234" spans="1:5" hidden="1" x14ac:dyDescent="0.2">
      <c r="A234" s="7" t="s">
        <v>42</v>
      </c>
      <c r="B234" s="7" t="s">
        <v>21</v>
      </c>
      <c r="C234" s="7" t="s">
        <v>22</v>
      </c>
      <c r="D234" s="8">
        <v>6111</v>
      </c>
      <c r="E234" s="9">
        <v>3</v>
      </c>
    </row>
    <row r="235" spans="1:5" hidden="1" x14ac:dyDescent="0.2">
      <c r="A235" s="3" t="s">
        <v>12</v>
      </c>
      <c r="B235" s="3" t="s">
        <v>49</v>
      </c>
      <c r="C235" s="3" t="s">
        <v>34</v>
      </c>
      <c r="D235" s="4">
        <v>3507</v>
      </c>
      <c r="E235" s="5">
        <v>288</v>
      </c>
    </row>
    <row r="236" spans="1:5" hidden="1" x14ac:dyDescent="0.2">
      <c r="A236" s="7" t="s">
        <v>25</v>
      </c>
      <c r="B236" s="7" t="s">
        <v>21</v>
      </c>
      <c r="C236" s="7" t="s">
        <v>11</v>
      </c>
      <c r="D236" s="8">
        <v>4319</v>
      </c>
      <c r="E236" s="9">
        <v>30</v>
      </c>
    </row>
    <row r="237" spans="1:5" hidden="1" x14ac:dyDescent="0.2">
      <c r="A237" s="3" t="s">
        <v>7</v>
      </c>
      <c r="B237" s="3" t="s">
        <v>33</v>
      </c>
      <c r="C237" s="3" t="s">
        <v>50</v>
      </c>
      <c r="D237" s="4">
        <v>609</v>
      </c>
      <c r="E237" s="5">
        <v>87</v>
      </c>
    </row>
    <row r="238" spans="1:5" hidden="1" x14ac:dyDescent="0.2">
      <c r="A238" s="7" t="s">
        <v>7</v>
      </c>
      <c r="B238" s="7" t="s">
        <v>26</v>
      </c>
      <c r="C238" s="7" t="s">
        <v>52</v>
      </c>
      <c r="D238" s="8">
        <v>6370</v>
      </c>
      <c r="E238" s="9">
        <v>30</v>
      </c>
    </row>
    <row r="239" spans="1:5" hidden="1" x14ac:dyDescent="0.2">
      <c r="A239" s="3" t="s">
        <v>42</v>
      </c>
      <c r="B239" s="3" t="s">
        <v>33</v>
      </c>
      <c r="C239" s="3" t="s">
        <v>38</v>
      </c>
      <c r="D239" s="4">
        <v>5474</v>
      </c>
      <c r="E239" s="5">
        <v>168</v>
      </c>
    </row>
    <row r="240" spans="1:5" hidden="1" x14ac:dyDescent="0.2">
      <c r="A240" s="7" t="s">
        <v>7</v>
      </c>
      <c r="B240" s="7" t="s">
        <v>21</v>
      </c>
      <c r="C240" s="7" t="s">
        <v>52</v>
      </c>
      <c r="D240" s="8">
        <v>3164</v>
      </c>
      <c r="E240" s="9">
        <v>306</v>
      </c>
    </row>
    <row r="241" spans="1:5" x14ac:dyDescent="0.2">
      <c r="A241" s="3" t="s">
        <v>25</v>
      </c>
      <c r="B241" s="3" t="s">
        <v>13</v>
      </c>
      <c r="C241" s="3" t="s">
        <v>18</v>
      </c>
      <c r="D241" s="4">
        <v>1302</v>
      </c>
      <c r="E241" s="5">
        <v>402</v>
      </c>
    </row>
    <row r="242" spans="1:5" hidden="1" x14ac:dyDescent="0.2">
      <c r="A242" s="7" t="s">
        <v>46</v>
      </c>
      <c r="B242" s="7" t="s">
        <v>8</v>
      </c>
      <c r="C242" s="7" t="s">
        <v>53</v>
      </c>
      <c r="D242" s="8">
        <v>7308</v>
      </c>
      <c r="E242" s="9">
        <v>327</v>
      </c>
    </row>
    <row r="243" spans="1:5" hidden="1" x14ac:dyDescent="0.2">
      <c r="A243" s="3" t="s">
        <v>7</v>
      </c>
      <c r="B243" s="3" t="s">
        <v>8</v>
      </c>
      <c r="C243" s="3" t="s">
        <v>52</v>
      </c>
      <c r="D243" s="4">
        <v>6132</v>
      </c>
      <c r="E243" s="5">
        <v>93</v>
      </c>
    </row>
    <row r="244" spans="1:5" x14ac:dyDescent="0.2">
      <c r="A244" s="7" t="s">
        <v>54</v>
      </c>
      <c r="B244" s="7" t="s">
        <v>13</v>
      </c>
      <c r="C244" s="7" t="s">
        <v>16</v>
      </c>
      <c r="D244" s="8">
        <v>3472</v>
      </c>
      <c r="E244" s="9">
        <v>96</v>
      </c>
    </row>
    <row r="245" spans="1:5" hidden="1" x14ac:dyDescent="0.2">
      <c r="A245" s="3" t="s">
        <v>12</v>
      </c>
      <c r="B245" s="3" t="s">
        <v>26</v>
      </c>
      <c r="C245" s="3" t="s">
        <v>22</v>
      </c>
      <c r="D245" s="4">
        <v>9660</v>
      </c>
      <c r="E245" s="5">
        <v>27</v>
      </c>
    </row>
    <row r="246" spans="1:5" hidden="1" x14ac:dyDescent="0.2">
      <c r="A246" s="7" t="s">
        <v>17</v>
      </c>
      <c r="B246" s="7" t="s">
        <v>33</v>
      </c>
      <c r="C246" s="7" t="s">
        <v>50</v>
      </c>
      <c r="D246" s="8">
        <v>2436</v>
      </c>
      <c r="E246" s="9">
        <v>99</v>
      </c>
    </row>
    <row r="247" spans="1:5" hidden="1" x14ac:dyDescent="0.2">
      <c r="A247" s="3" t="s">
        <v>17</v>
      </c>
      <c r="B247" s="3" t="s">
        <v>33</v>
      </c>
      <c r="C247" s="3" t="s">
        <v>30</v>
      </c>
      <c r="D247" s="4">
        <v>9506</v>
      </c>
      <c r="E247" s="5">
        <v>87</v>
      </c>
    </row>
    <row r="248" spans="1:5" hidden="1" x14ac:dyDescent="0.2">
      <c r="A248" s="7" t="s">
        <v>54</v>
      </c>
      <c r="B248" s="7" t="s">
        <v>8</v>
      </c>
      <c r="C248" s="7" t="s">
        <v>44</v>
      </c>
      <c r="D248" s="8">
        <v>245</v>
      </c>
      <c r="E248" s="9">
        <v>288</v>
      </c>
    </row>
    <row r="249" spans="1:5" x14ac:dyDescent="0.2">
      <c r="A249" s="3" t="s">
        <v>12</v>
      </c>
      <c r="B249" s="3" t="s">
        <v>13</v>
      </c>
      <c r="C249" s="3" t="s">
        <v>41</v>
      </c>
      <c r="D249" s="4">
        <v>2702</v>
      </c>
      <c r="E249" s="5">
        <v>363</v>
      </c>
    </row>
    <row r="250" spans="1:5" hidden="1" x14ac:dyDescent="0.2">
      <c r="A250" s="7" t="s">
        <v>54</v>
      </c>
      <c r="B250" s="7" t="s">
        <v>49</v>
      </c>
      <c r="C250" s="7" t="s">
        <v>32</v>
      </c>
      <c r="D250" s="8">
        <v>700</v>
      </c>
      <c r="E250" s="9">
        <v>87</v>
      </c>
    </row>
    <row r="251" spans="1:5" hidden="1" x14ac:dyDescent="0.2">
      <c r="A251" s="3" t="s">
        <v>25</v>
      </c>
      <c r="B251" s="3" t="s">
        <v>49</v>
      </c>
      <c r="C251" s="3" t="s">
        <v>32</v>
      </c>
      <c r="D251" s="4">
        <v>3759</v>
      </c>
      <c r="E251" s="5">
        <v>150</v>
      </c>
    </row>
    <row r="252" spans="1:5" x14ac:dyDescent="0.2">
      <c r="A252" s="7" t="s">
        <v>45</v>
      </c>
      <c r="B252" s="7" t="s">
        <v>13</v>
      </c>
      <c r="C252" s="7" t="s">
        <v>32</v>
      </c>
      <c r="D252" s="8">
        <v>1589</v>
      </c>
      <c r="E252" s="9">
        <v>303</v>
      </c>
    </row>
    <row r="253" spans="1:5" x14ac:dyDescent="0.2">
      <c r="A253" s="3" t="s">
        <v>39</v>
      </c>
      <c r="B253" s="3" t="s">
        <v>13</v>
      </c>
      <c r="C253" s="3" t="s">
        <v>53</v>
      </c>
      <c r="D253" s="4">
        <v>5194</v>
      </c>
      <c r="E253" s="5">
        <v>288</v>
      </c>
    </row>
    <row r="254" spans="1:5" hidden="1" x14ac:dyDescent="0.2">
      <c r="A254" s="7" t="s">
        <v>54</v>
      </c>
      <c r="B254" s="7" t="s">
        <v>21</v>
      </c>
      <c r="C254" s="7" t="s">
        <v>11</v>
      </c>
      <c r="D254" s="8">
        <v>945</v>
      </c>
      <c r="E254" s="9">
        <v>75</v>
      </c>
    </row>
    <row r="255" spans="1:5" hidden="1" x14ac:dyDescent="0.2">
      <c r="A255" s="3" t="s">
        <v>7</v>
      </c>
      <c r="B255" s="3" t="s">
        <v>33</v>
      </c>
      <c r="C255" s="3" t="s">
        <v>34</v>
      </c>
      <c r="D255" s="4">
        <v>1988</v>
      </c>
      <c r="E255" s="5">
        <v>39</v>
      </c>
    </row>
    <row r="256" spans="1:5" hidden="1" x14ac:dyDescent="0.2">
      <c r="A256" s="7" t="s">
        <v>25</v>
      </c>
      <c r="B256" s="7" t="s">
        <v>49</v>
      </c>
      <c r="C256" s="7" t="s">
        <v>14</v>
      </c>
      <c r="D256" s="8">
        <v>6734</v>
      </c>
      <c r="E256" s="9">
        <v>123</v>
      </c>
    </row>
    <row r="257" spans="1:5" hidden="1" x14ac:dyDescent="0.2">
      <c r="A257" s="3" t="s">
        <v>7</v>
      </c>
      <c r="B257" s="3" t="s">
        <v>21</v>
      </c>
      <c r="C257" s="3" t="s">
        <v>18</v>
      </c>
      <c r="D257" s="4">
        <v>217</v>
      </c>
      <c r="E257" s="5">
        <v>36</v>
      </c>
    </row>
    <row r="258" spans="1:5" hidden="1" x14ac:dyDescent="0.2">
      <c r="A258" s="7" t="s">
        <v>42</v>
      </c>
      <c r="B258" s="7" t="s">
        <v>49</v>
      </c>
      <c r="C258" s="7" t="s">
        <v>36</v>
      </c>
      <c r="D258" s="8">
        <v>6279</v>
      </c>
      <c r="E258" s="9">
        <v>237</v>
      </c>
    </row>
    <row r="259" spans="1:5" hidden="1" x14ac:dyDescent="0.2">
      <c r="A259" s="3" t="s">
        <v>7</v>
      </c>
      <c r="B259" s="3" t="s">
        <v>21</v>
      </c>
      <c r="C259" s="3" t="s">
        <v>11</v>
      </c>
      <c r="D259" s="4">
        <v>4424</v>
      </c>
      <c r="E259" s="5">
        <v>201</v>
      </c>
    </row>
    <row r="260" spans="1:5" hidden="1" x14ac:dyDescent="0.2">
      <c r="A260" s="7" t="s">
        <v>45</v>
      </c>
      <c r="B260" s="7" t="s">
        <v>21</v>
      </c>
      <c r="C260" s="7" t="s">
        <v>32</v>
      </c>
      <c r="D260" s="8">
        <v>189</v>
      </c>
      <c r="E260" s="9">
        <v>48</v>
      </c>
    </row>
    <row r="261" spans="1:5" x14ac:dyDescent="0.2">
      <c r="A261" s="3" t="s">
        <v>42</v>
      </c>
      <c r="B261" s="3" t="s">
        <v>13</v>
      </c>
      <c r="C261" s="3" t="s">
        <v>36</v>
      </c>
      <c r="D261" s="4">
        <v>490</v>
      </c>
      <c r="E261" s="5">
        <v>84</v>
      </c>
    </row>
    <row r="262" spans="1:5" hidden="1" x14ac:dyDescent="0.2">
      <c r="A262" s="7" t="s">
        <v>12</v>
      </c>
      <c r="B262" s="7" t="s">
        <v>8</v>
      </c>
      <c r="C262" s="7" t="s">
        <v>44</v>
      </c>
      <c r="D262" s="8">
        <v>434</v>
      </c>
      <c r="E262" s="9">
        <v>87</v>
      </c>
    </row>
    <row r="263" spans="1:5" hidden="1" x14ac:dyDescent="0.2">
      <c r="A263" s="3" t="s">
        <v>39</v>
      </c>
      <c r="B263" s="3" t="s">
        <v>33</v>
      </c>
      <c r="C263" s="3" t="s">
        <v>9</v>
      </c>
      <c r="D263" s="4">
        <v>10129</v>
      </c>
      <c r="E263" s="5">
        <v>312</v>
      </c>
    </row>
    <row r="264" spans="1:5" hidden="1" x14ac:dyDescent="0.2">
      <c r="A264" s="7" t="s">
        <v>46</v>
      </c>
      <c r="B264" s="7" t="s">
        <v>26</v>
      </c>
      <c r="C264" s="7" t="s">
        <v>53</v>
      </c>
      <c r="D264" s="8">
        <v>1652</v>
      </c>
      <c r="E264" s="9">
        <v>102</v>
      </c>
    </row>
    <row r="265" spans="1:5" hidden="1" x14ac:dyDescent="0.2">
      <c r="A265" s="3" t="s">
        <v>12</v>
      </c>
      <c r="B265" s="3" t="s">
        <v>33</v>
      </c>
      <c r="C265" s="3" t="s">
        <v>44</v>
      </c>
      <c r="D265" s="4">
        <v>6433</v>
      </c>
      <c r="E265" s="5">
        <v>78</v>
      </c>
    </row>
    <row r="266" spans="1:5" hidden="1" x14ac:dyDescent="0.2">
      <c r="A266" s="7" t="s">
        <v>46</v>
      </c>
      <c r="B266" s="7" t="s">
        <v>49</v>
      </c>
      <c r="C266" s="7" t="s">
        <v>47</v>
      </c>
      <c r="D266" s="8">
        <v>2212</v>
      </c>
      <c r="E266" s="9">
        <v>117</v>
      </c>
    </row>
    <row r="267" spans="1:5" x14ac:dyDescent="0.2">
      <c r="A267" s="3" t="s">
        <v>20</v>
      </c>
      <c r="B267" s="3" t="s">
        <v>13</v>
      </c>
      <c r="C267" s="3" t="s">
        <v>38</v>
      </c>
      <c r="D267" s="4">
        <v>609</v>
      </c>
      <c r="E267" s="5">
        <v>99</v>
      </c>
    </row>
    <row r="268" spans="1:5" x14ac:dyDescent="0.2">
      <c r="A268" s="7" t="s">
        <v>7</v>
      </c>
      <c r="B268" s="7" t="s">
        <v>13</v>
      </c>
      <c r="C268" s="7" t="s">
        <v>48</v>
      </c>
      <c r="D268" s="8">
        <v>1638</v>
      </c>
      <c r="E268" s="9">
        <v>48</v>
      </c>
    </row>
    <row r="269" spans="1:5" hidden="1" x14ac:dyDescent="0.2">
      <c r="A269" s="3" t="s">
        <v>39</v>
      </c>
      <c r="B269" s="3" t="s">
        <v>49</v>
      </c>
      <c r="C269" s="3" t="s">
        <v>24</v>
      </c>
      <c r="D269" s="4">
        <v>3829</v>
      </c>
      <c r="E269" s="5">
        <v>24</v>
      </c>
    </row>
    <row r="270" spans="1:5" hidden="1" x14ac:dyDescent="0.2">
      <c r="A270" s="7" t="s">
        <v>7</v>
      </c>
      <c r="B270" s="7" t="s">
        <v>26</v>
      </c>
      <c r="C270" s="7" t="s">
        <v>24</v>
      </c>
      <c r="D270" s="8">
        <v>5775</v>
      </c>
      <c r="E270" s="9">
        <v>42</v>
      </c>
    </row>
    <row r="271" spans="1:5" x14ac:dyDescent="0.2">
      <c r="A271" s="3" t="s">
        <v>25</v>
      </c>
      <c r="B271" s="3" t="s">
        <v>13</v>
      </c>
      <c r="C271" s="3" t="s">
        <v>41</v>
      </c>
      <c r="D271" s="4">
        <v>1071</v>
      </c>
      <c r="E271" s="5">
        <v>270</v>
      </c>
    </row>
    <row r="272" spans="1:5" hidden="1" x14ac:dyDescent="0.2">
      <c r="A272" s="7" t="s">
        <v>12</v>
      </c>
      <c r="B272" s="7" t="s">
        <v>21</v>
      </c>
      <c r="C272" s="7" t="s">
        <v>47</v>
      </c>
      <c r="D272" s="8">
        <v>5019</v>
      </c>
      <c r="E272" s="9">
        <v>150</v>
      </c>
    </row>
    <row r="273" spans="1:5" hidden="1" x14ac:dyDescent="0.2">
      <c r="A273" s="3" t="s">
        <v>45</v>
      </c>
      <c r="B273" s="3" t="s">
        <v>8</v>
      </c>
      <c r="C273" s="3" t="s">
        <v>24</v>
      </c>
      <c r="D273" s="4">
        <v>2863</v>
      </c>
      <c r="E273" s="5">
        <v>42</v>
      </c>
    </row>
    <row r="274" spans="1:5" x14ac:dyDescent="0.2">
      <c r="A274" s="7" t="s">
        <v>7</v>
      </c>
      <c r="B274" s="7" t="s">
        <v>13</v>
      </c>
      <c r="C274" s="7" t="s">
        <v>51</v>
      </c>
      <c r="D274" s="8">
        <v>1617</v>
      </c>
      <c r="E274" s="9">
        <v>126</v>
      </c>
    </row>
    <row r="275" spans="1:5" hidden="1" x14ac:dyDescent="0.2">
      <c r="A275" s="3" t="s">
        <v>25</v>
      </c>
      <c r="B275" s="3" t="s">
        <v>8</v>
      </c>
      <c r="C275" s="3" t="s">
        <v>50</v>
      </c>
      <c r="D275" s="4">
        <v>6818</v>
      </c>
      <c r="E275" s="5">
        <v>6</v>
      </c>
    </row>
    <row r="276" spans="1:5" x14ac:dyDescent="0.2">
      <c r="A276" s="7" t="s">
        <v>46</v>
      </c>
      <c r="B276" s="7" t="s">
        <v>13</v>
      </c>
      <c r="C276" s="7" t="s">
        <v>24</v>
      </c>
      <c r="D276" s="8">
        <v>6657</v>
      </c>
      <c r="E276" s="9">
        <v>276</v>
      </c>
    </row>
    <row r="277" spans="1:5" hidden="1" x14ac:dyDescent="0.2">
      <c r="A277" s="3" t="s">
        <v>46</v>
      </c>
      <c r="B277" s="3" t="s">
        <v>49</v>
      </c>
      <c r="C277" s="3" t="s">
        <v>32</v>
      </c>
      <c r="D277" s="4">
        <v>2919</v>
      </c>
      <c r="E277" s="5">
        <v>93</v>
      </c>
    </row>
    <row r="278" spans="1:5" hidden="1" x14ac:dyDescent="0.2">
      <c r="A278" s="7" t="s">
        <v>45</v>
      </c>
      <c r="B278" s="7" t="s">
        <v>21</v>
      </c>
      <c r="C278" s="7" t="s">
        <v>34</v>
      </c>
      <c r="D278" s="8">
        <v>3094</v>
      </c>
      <c r="E278" s="9">
        <v>246</v>
      </c>
    </row>
    <row r="279" spans="1:5" hidden="1" x14ac:dyDescent="0.2">
      <c r="A279" s="3" t="s">
        <v>25</v>
      </c>
      <c r="B279" s="3" t="s">
        <v>26</v>
      </c>
      <c r="C279" s="3" t="s">
        <v>48</v>
      </c>
      <c r="D279" s="4">
        <v>2989</v>
      </c>
      <c r="E279" s="5">
        <v>3</v>
      </c>
    </row>
    <row r="280" spans="1:5" hidden="1" x14ac:dyDescent="0.2">
      <c r="A280" s="7" t="s">
        <v>12</v>
      </c>
      <c r="B280" s="7" t="s">
        <v>33</v>
      </c>
      <c r="C280" s="7" t="s">
        <v>52</v>
      </c>
      <c r="D280" s="8">
        <v>2268</v>
      </c>
      <c r="E280" s="9">
        <v>63</v>
      </c>
    </row>
    <row r="281" spans="1:5" x14ac:dyDescent="0.2">
      <c r="A281" s="3" t="s">
        <v>42</v>
      </c>
      <c r="B281" s="3" t="s">
        <v>13</v>
      </c>
      <c r="C281" s="3" t="s">
        <v>34</v>
      </c>
      <c r="D281" s="4">
        <v>4753</v>
      </c>
      <c r="E281" s="5">
        <v>246</v>
      </c>
    </row>
    <row r="282" spans="1:5" hidden="1" x14ac:dyDescent="0.2">
      <c r="A282" s="7" t="s">
        <v>45</v>
      </c>
      <c r="B282" s="7" t="s">
        <v>49</v>
      </c>
      <c r="C282" s="7" t="s">
        <v>38</v>
      </c>
      <c r="D282" s="8">
        <v>7511</v>
      </c>
      <c r="E282" s="9">
        <v>120</v>
      </c>
    </row>
    <row r="283" spans="1:5" hidden="1" x14ac:dyDescent="0.2">
      <c r="A283" s="3" t="s">
        <v>45</v>
      </c>
      <c r="B283" s="3" t="s">
        <v>33</v>
      </c>
      <c r="C283" s="3" t="s">
        <v>34</v>
      </c>
      <c r="D283" s="4">
        <v>4326</v>
      </c>
      <c r="E283" s="5">
        <v>348</v>
      </c>
    </row>
    <row r="284" spans="1:5" hidden="1" x14ac:dyDescent="0.2">
      <c r="A284" s="7" t="s">
        <v>20</v>
      </c>
      <c r="B284" s="7" t="s">
        <v>49</v>
      </c>
      <c r="C284" s="7" t="s">
        <v>47</v>
      </c>
      <c r="D284" s="8">
        <v>4935</v>
      </c>
      <c r="E284" s="9">
        <v>126</v>
      </c>
    </row>
    <row r="285" spans="1:5" x14ac:dyDescent="0.2">
      <c r="A285" s="3" t="s">
        <v>25</v>
      </c>
      <c r="B285" s="3" t="s">
        <v>13</v>
      </c>
      <c r="C285" s="3" t="s">
        <v>9</v>
      </c>
      <c r="D285" s="4">
        <v>4781</v>
      </c>
      <c r="E285" s="5">
        <v>123</v>
      </c>
    </row>
    <row r="286" spans="1:5" hidden="1" x14ac:dyDescent="0.2">
      <c r="A286" s="7" t="s">
        <v>42</v>
      </c>
      <c r="B286" s="7" t="s">
        <v>33</v>
      </c>
      <c r="C286" s="7" t="s">
        <v>27</v>
      </c>
      <c r="D286" s="8">
        <v>7483</v>
      </c>
      <c r="E286" s="9">
        <v>45</v>
      </c>
    </row>
    <row r="287" spans="1:5" hidden="1" x14ac:dyDescent="0.2">
      <c r="A287" s="3" t="s">
        <v>54</v>
      </c>
      <c r="B287" s="3" t="s">
        <v>33</v>
      </c>
      <c r="C287" s="3" t="s">
        <v>18</v>
      </c>
      <c r="D287" s="4">
        <v>6860</v>
      </c>
      <c r="E287" s="5">
        <v>126</v>
      </c>
    </row>
    <row r="288" spans="1:5" hidden="1" x14ac:dyDescent="0.2">
      <c r="A288" s="7" t="s">
        <v>7</v>
      </c>
      <c r="B288" s="7" t="s">
        <v>8</v>
      </c>
      <c r="C288" s="7" t="s">
        <v>51</v>
      </c>
      <c r="D288" s="8">
        <v>9002</v>
      </c>
      <c r="E288" s="9">
        <v>72</v>
      </c>
    </row>
    <row r="289" spans="1:5" hidden="1" x14ac:dyDescent="0.2">
      <c r="A289" s="3" t="s">
        <v>25</v>
      </c>
      <c r="B289" s="3" t="s">
        <v>21</v>
      </c>
      <c r="C289" s="3" t="s">
        <v>51</v>
      </c>
      <c r="D289" s="4">
        <v>1400</v>
      </c>
      <c r="E289" s="5">
        <v>135</v>
      </c>
    </row>
    <row r="290" spans="1:5" hidden="1" x14ac:dyDescent="0.2">
      <c r="A290" s="7" t="s">
        <v>54</v>
      </c>
      <c r="B290" s="7" t="s">
        <v>49</v>
      </c>
      <c r="C290" s="7" t="s">
        <v>36</v>
      </c>
      <c r="D290" s="8">
        <v>4053</v>
      </c>
      <c r="E290" s="9">
        <v>24</v>
      </c>
    </row>
    <row r="291" spans="1:5" hidden="1" x14ac:dyDescent="0.2">
      <c r="A291" s="3" t="s">
        <v>39</v>
      </c>
      <c r="B291" s="3" t="s">
        <v>21</v>
      </c>
      <c r="C291" s="3" t="s">
        <v>34</v>
      </c>
      <c r="D291" s="4">
        <v>2149</v>
      </c>
      <c r="E291" s="5">
        <v>117</v>
      </c>
    </row>
    <row r="292" spans="1:5" hidden="1" x14ac:dyDescent="0.2">
      <c r="A292" s="7" t="s">
        <v>46</v>
      </c>
      <c r="B292" s="7" t="s">
        <v>26</v>
      </c>
      <c r="C292" s="7" t="s">
        <v>51</v>
      </c>
      <c r="D292" s="8">
        <v>3640</v>
      </c>
      <c r="E292" s="9">
        <v>51</v>
      </c>
    </row>
    <row r="293" spans="1:5" hidden="1" x14ac:dyDescent="0.2">
      <c r="A293" s="3" t="s">
        <v>45</v>
      </c>
      <c r="B293" s="3" t="s">
        <v>26</v>
      </c>
      <c r="C293" s="3" t="s">
        <v>47</v>
      </c>
      <c r="D293" s="4">
        <v>630</v>
      </c>
      <c r="E293" s="5">
        <v>36</v>
      </c>
    </row>
    <row r="294" spans="1:5" x14ac:dyDescent="0.2">
      <c r="A294" s="7" t="s">
        <v>17</v>
      </c>
      <c r="B294" s="7" t="s">
        <v>13</v>
      </c>
      <c r="C294" s="7" t="s">
        <v>52</v>
      </c>
      <c r="D294" s="8">
        <v>2429</v>
      </c>
      <c r="E294" s="9">
        <v>144</v>
      </c>
    </row>
    <row r="295" spans="1:5" hidden="1" x14ac:dyDescent="0.2">
      <c r="A295" s="3" t="s">
        <v>17</v>
      </c>
      <c r="B295" s="3" t="s">
        <v>21</v>
      </c>
      <c r="C295" s="3" t="s">
        <v>27</v>
      </c>
      <c r="D295" s="4">
        <v>2142</v>
      </c>
      <c r="E295" s="5">
        <v>114</v>
      </c>
    </row>
    <row r="296" spans="1:5" hidden="1" x14ac:dyDescent="0.2">
      <c r="A296" s="7" t="s">
        <v>39</v>
      </c>
      <c r="B296" s="7" t="s">
        <v>8</v>
      </c>
      <c r="C296" s="7" t="s">
        <v>9</v>
      </c>
      <c r="D296" s="8">
        <v>6454</v>
      </c>
      <c r="E296" s="9">
        <v>54</v>
      </c>
    </row>
    <row r="297" spans="1:5" hidden="1" x14ac:dyDescent="0.2">
      <c r="A297" s="3" t="s">
        <v>39</v>
      </c>
      <c r="B297" s="3" t="s">
        <v>8</v>
      </c>
      <c r="C297" s="3" t="s">
        <v>29</v>
      </c>
      <c r="D297" s="4">
        <v>4487</v>
      </c>
      <c r="E297" s="5">
        <v>333</v>
      </c>
    </row>
    <row r="298" spans="1:5" hidden="1" x14ac:dyDescent="0.2">
      <c r="A298" s="7" t="s">
        <v>46</v>
      </c>
      <c r="B298" s="7" t="s">
        <v>8</v>
      </c>
      <c r="C298" s="7" t="s">
        <v>18</v>
      </c>
      <c r="D298" s="8">
        <v>938</v>
      </c>
      <c r="E298" s="9">
        <v>366</v>
      </c>
    </row>
    <row r="299" spans="1:5" hidden="1" x14ac:dyDescent="0.2">
      <c r="A299" s="3" t="s">
        <v>46</v>
      </c>
      <c r="B299" s="3" t="s">
        <v>33</v>
      </c>
      <c r="C299" s="3" t="s">
        <v>50</v>
      </c>
      <c r="D299" s="4">
        <v>8841</v>
      </c>
      <c r="E299" s="5">
        <v>303</v>
      </c>
    </row>
    <row r="300" spans="1:5" hidden="1" x14ac:dyDescent="0.2">
      <c r="A300" s="7" t="s">
        <v>45</v>
      </c>
      <c r="B300" s="7" t="s">
        <v>26</v>
      </c>
      <c r="C300" s="7" t="s">
        <v>30</v>
      </c>
      <c r="D300" s="8">
        <v>4018</v>
      </c>
      <c r="E300" s="9">
        <v>126</v>
      </c>
    </row>
    <row r="301" spans="1:5" hidden="1" x14ac:dyDescent="0.2">
      <c r="A301" s="3" t="s">
        <v>20</v>
      </c>
      <c r="B301" s="3" t="s">
        <v>8</v>
      </c>
      <c r="C301" s="3" t="s">
        <v>24</v>
      </c>
      <c r="D301" s="4">
        <v>714</v>
      </c>
      <c r="E301" s="5">
        <v>231</v>
      </c>
    </row>
    <row r="302" spans="1:5" hidden="1" x14ac:dyDescent="0.2">
      <c r="A302" s="7" t="s">
        <v>17</v>
      </c>
      <c r="B302" s="7" t="s">
        <v>33</v>
      </c>
      <c r="C302" s="7" t="s">
        <v>27</v>
      </c>
      <c r="D302" s="8">
        <v>3850</v>
      </c>
      <c r="E302" s="9">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E5BC-AA06-764A-820F-47ED22CDB216}">
  <dimension ref="A1:E32"/>
  <sheetViews>
    <sheetView zoomScale="130" zoomScaleNormal="130" workbookViewId="0">
      <selection activeCell="C26" sqref="C26"/>
    </sheetView>
  </sheetViews>
  <sheetFormatPr baseColWidth="10" defaultRowHeight="16" x14ac:dyDescent="0.2"/>
  <cols>
    <col min="1" max="1" width="27" bestFit="1" customWidth="1"/>
    <col min="2" max="2" width="8.1640625" bestFit="1" customWidth="1"/>
    <col min="4" max="4" width="31" bestFit="1" customWidth="1"/>
    <col min="5" max="5" width="6.1640625" bestFit="1" customWidth="1"/>
  </cols>
  <sheetData>
    <row r="1" spans="1:5" x14ac:dyDescent="0.2">
      <c r="A1" s="24" t="s">
        <v>81</v>
      </c>
      <c r="B1" t="s">
        <v>83</v>
      </c>
      <c r="D1" s="24" t="s">
        <v>82</v>
      </c>
      <c r="E1" t="s">
        <v>83</v>
      </c>
    </row>
    <row r="2" spans="1:5" x14ac:dyDescent="0.2">
      <c r="A2" s="25" t="s">
        <v>33</v>
      </c>
      <c r="B2" s="43">
        <v>25221</v>
      </c>
      <c r="D2" s="25" t="s">
        <v>33</v>
      </c>
      <c r="E2" s="43">
        <v>6069</v>
      </c>
    </row>
    <row r="3" spans="1:5" x14ac:dyDescent="0.2">
      <c r="A3" s="26" t="s">
        <v>42</v>
      </c>
      <c r="B3" s="43">
        <v>25221</v>
      </c>
      <c r="D3" s="26" t="s">
        <v>20</v>
      </c>
      <c r="E3" s="43">
        <v>6069</v>
      </c>
    </row>
    <row r="4" spans="1:5" x14ac:dyDescent="0.2">
      <c r="A4" s="25" t="s">
        <v>21</v>
      </c>
      <c r="B4" s="43">
        <v>39620</v>
      </c>
      <c r="D4" s="25" t="s">
        <v>21</v>
      </c>
      <c r="E4" s="43">
        <v>5019</v>
      </c>
    </row>
    <row r="5" spans="1:5" x14ac:dyDescent="0.2">
      <c r="A5" s="26" t="s">
        <v>42</v>
      </c>
      <c r="B5" s="43">
        <v>39620</v>
      </c>
      <c r="D5" s="26" t="s">
        <v>12</v>
      </c>
      <c r="E5" s="43">
        <v>5019</v>
      </c>
    </row>
    <row r="6" spans="1:5" x14ac:dyDescent="0.2">
      <c r="A6" s="25" t="s">
        <v>49</v>
      </c>
      <c r="B6" s="43">
        <v>41559</v>
      </c>
      <c r="D6" s="25" t="s">
        <v>49</v>
      </c>
      <c r="E6" s="43">
        <v>5516</v>
      </c>
    </row>
    <row r="7" spans="1:5" x14ac:dyDescent="0.2">
      <c r="A7" s="26" t="s">
        <v>42</v>
      </c>
      <c r="B7" s="43">
        <v>41559</v>
      </c>
      <c r="D7" s="26" t="s">
        <v>12</v>
      </c>
      <c r="E7" s="43">
        <v>5516</v>
      </c>
    </row>
    <row r="8" spans="1:5" x14ac:dyDescent="0.2">
      <c r="A8" s="25" t="s">
        <v>8</v>
      </c>
      <c r="B8" s="43">
        <v>43568</v>
      </c>
      <c r="D8" s="25" t="s">
        <v>8</v>
      </c>
      <c r="E8" s="43">
        <v>7987</v>
      </c>
    </row>
    <row r="9" spans="1:5" x14ac:dyDescent="0.2">
      <c r="A9" s="26" t="s">
        <v>39</v>
      </c>
      <c r="B9" s="43">
        <v>43568</v>
      </c>
      <c r="D9" s="26" t="s">
        <v>54</v>
      </c>
      <c r="E9" s="43">
        <v>7987</v>
      </c>
    </row>
    <row r="10" spans="1:5" x14ac:dyDescent="0.2">
      <c r="A10" s="25" t="s">
        <v>26</v>
      </c>
      <c r="B10" s="43">
        <v>45752</v>
      </c>
      <c r="D10" s="25" t="s">
        <v>26</v>
      </c>
      <c r="E10" s="43">
        <v>3976</v>
      </c>
    </row>
    <row r="11" spans="1:5" x14ac:dyDescent="0.2">
      <c r="A11" s="26" t="s">
        <v>45</v>
      </c>
      <c r="B11" s="43">
        <v>45752</v>
      </c>
      <c r="D11" s="26" t="s">
        <v>20</v>
      </c>
      <c r="E11" s="43">
        <v>3976</v>
      </c>
    </row>
    <row r="12" spans="1:5" x14ac:dyDescent="0.2">
      <c r="A12" s="25" t="s">
        <v>13</v>
      </c>
      <c r="B12" s="43">
        <v>38325</v>
      </c>
      <c r="D12" s="25" t="s">
        <v>13</v>
      </c>
      <c r="E12" s="43">
        <v>2142</v>
      </c>
    </row>
    <row r="13" spans="1:5" x14ac:dyDescent="0.2">
      <c r="A13" s="26" t="s">
        <v>7</v>
      </c>
      <c r="B13" s="43">
        <v>38325</v>
      </c>
      <c r="D13" s="26" t="s">
        <v>45</v>
      </c>
      <c r="E13" s="43">
        <v>2142</v>
      </c>
    </row>
    <row r="14" spans="1:5" x14ac:dyDescent="0.2">
      <c r="A14" s="25" t="s">
        <v>73</v>
      </c>
      <c r="B14" s="43">
        <v>234045</v>
      </c>
      <c r="D14" s="25" t="s">
        <v>73</v>
      </c>
      <c r="E14" s="43">
        <v>30709</v>
      </c>
    </row>
    <row r="18" spans="1:2" x14ac:dyDescent="0.2">
      <c r="A18" t="s">
        <v>85</v>
      </c>
    </row>
    <row r="20" spans="1:2" x14ac:dyDescent="0.2">
      <c r="A20" t="s">
        <v>84</v>
      </c>
      <c r="B20" t="s">
        <v>83</v>
      </c>
    </row>
    <row r="21" spans="1:2" ht="27" customHeight="1" x14ac:dyDescent="0.2">
      <c r="A21" s="36" t="s">
        <v>33</v>
      </c>
      <c r="B21" s="36"/>
    </row>
    <row r="22" spans="1:2" x14ac:dyDescent="0.2">
      <c r="A22" s="14" t="s">
        <v>0</v>
      </c>
      <c r="B22" s="38" t="s">
        <v>3</v>
      </c>
    </row>
    <row r="23" spans="1:2" x14ac:dyDescent="0.2">
      <c r="A23" s="10" t="s">
        <v>42</v>
      </c>
      <c r="B23" s="39">
        <v>25221</v>
      </c>
    </row>
    <row r="24" spans="1:2" x14ac:dyDescent="0.2">
      <c r="A24" s="34" t="s">
        <v>17</v>
      </c>
      <c r="B24" s="39">
        <v>24983</v>
      </c>
    </row>
    <row r="25" spans="1:2" x14ac:dyDescent="0.2">
      <c r="A25" s="10" t="s">
        <v>7</v>
      </c>
      <c r="B25" s="39">
        <v>20097</v>
      </c>
    </row>
    <row r="26" spans="1:2" x14ac:dyDescent="0.2">
      <c r="A26" s="10" t="s">
        <v>45</v>
      </c>
      <c r="B26" s="39">
        <v>18928</v>
      </c>
    </row>
    <row r="27" spans="1:2" x14ac:dyDescent="0.2">
      <c r="A27" s="34" t="s">
        <v>39</v>
      </c>
      <c r="B27" s="39">
        <v>18865</v>
      </c>
    </row>
    <row r="28" spans="1:2" x14ac:dyDescent="0.2">
      <c r="A28" s="34" t="s">
        <v>25</v>
      </c>
      <c r="B28" s="39">
        <v>15820</v>
      </c>
    </row>
    <row r="29" spans="1:2" x14ac:dyDescent="0.2">
      <c r="A29" s="10" t="s">
        <v>12</v>
      </c>
      <c r="B29" s="39">
        <v>15141</v>
      </c>
    </row>
    <row r="30" spans="1:2" x14ac:dyDescent="0.2">
      <c r="A30" s="34" t="s">
        <v>54</v>
      </c>
      <c r="B30" s="39">
        <v>14714</v>
      </c>
    </row>
    <row r="31" spans="1:2" x14ac:dyDescent="0.2">
      <c r="A31" s="34" t="s">
        <v>46</v>
      </c>
      <c r="B31" s="40">
        <v>8841</v>
      </c>
    </row>
    <row r="32" spans="1:2" x14ac:dyDescent="0.2">
      <c r="A32" s="34" t="s">
        <v>20</v>
      </c>
      <c r="B32" s="39">
        <v>6069</v>
      </c>
    </row>
  </sheetData>
  <autoFilter ref="A22:B22" xr:uid="{9820E5BC-AA06-764A-820F-47ED22CDB216}">
    <sortState xmlns:xlrd2="http://schemas.microsoft.com/office/spreadsheetml/2017/richdata2" ref="A23:B32">
      <sortCondition descending="1" ref="B22:B32"/>
    </sortState>
  </autoFilter>
  <sortState xmlns:xlrd2="http://schemas.microsoft.com/office/spreadsheetml/2017/richdata2" ref="D1:E14">
    <sortCondition descending="1" ref="D7"/>
  </sortState>
  <mergeCells count="1">
    <mergeCell ref="A21:B21"/>
  </mergeCells>
  <conditionalFormatting sqref="A23:A32">
    <cfRule type="duplicateValues" dxfId="2" priority="20"/>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EA6BC-FF87-6C4C-B33D-BBCFDB424309}">
  <dimension ref="A2:D25"/>
  <sheetViews>
    <sheetView zoomScale="130" zoomScaleNormal="130" workbookViewId="0">
      <selection activeCell="B24" sqref="B24"/>
    </sheetView>
  </sheetViews>
  <sheetFormatPr baseColWidth="10" defaultRowHeight="16" x14ac:dyDescent="0.2"/>
  <cols>
    <col min="1" max="1" width="20.33203125" bestFit="1" customWidth="1"/>
    <col min="2" max="2" width="22.6640625" customWidth="1"/>
    <col min="3" max="3" width="20.5" customWidth="1"/>
    <col min="4" max="4" width="26.83203125" customWidth="1"/>
  </cols>
  <sheetData>
    <row r="2" spans="1:4" x14ac:dyDescent="0.2">
      <c r="A2" s="25" t="s">
        <v>79</v>
      </c>
      <c r="B2" s="16" t="s">
        <v>87</v>
      </c>
      <c r="C2" s="16" t="s">
        <v>86</v>
      </c>
      <c r="D2" s="16" t="s">
        <v>88</v>
      </c>
    </row>
    <row r="3" spans="1:4" x14ac:dyDescent="0.2">
      <c r="A3" s="37" t="s">
        <v>73</v>
      </c>
      <c r="B3" s="44">
        <v>1240869</v>
      </c>
      <c r="C3" s="44">
        <v>439703.73000000004</v>
      </c>
      <c r="D3" s="44">
        <f>B3-C3</f>
        <v>801165.27</v>
      </c>
    </row>
    <row r="4" spans="1:4" x14ac:dyDescent="0.2">
      <c r="A4" t="s">
        <v>50</v>
      </c>
      <c r="B4" s="45">
        <v>70273</v>
      </c>
      <c r="C4" s="45">
        <v>11995.199999999999</v>
      </c>
      <c r="D4" s="45">
        <f>B4-C4</f>
        <v>58277.8</v>
      </c>
    </row>
    <row r="5" spans="1:4" x14ac:dyDescent="0.2">
      <c r="A5" t="s">
        <v>32</v>
      </c>
      <c r="B5" s="45">
        <v>63721</v>
      </c>
      <c r="C5" s="45">
        <v>7249.4099999999989</v>
      </c>
      <c r="D5" s="45">
        <f>B5-C5</f>
        <v>56471.590000000004</v>
      </c>
    </row>
    <row r="6" spans="1:4" x14ac:dyDescent="0.2">
      <c r="A6" t="s">
        <v>14</v>
      </c>
      <c r="B6" s="45">
        <v>71967</v>
      </c>
      <c r="C6" s="45">
        <v>19903.650000000001</v>
      </c>
      <c r="D6" s="45">
        <f>B6-C6</f>
        <v>52063.35</v>
      </c>
    </row>
    <row r="7" spans="1:4" x14ac:dyDescent="0.2">
      <c r="A7" t="s">
        <v>24</v>
      </c>
      <c r="B7" s="45">
        <v>68971</v>
      </c>
      <c r="C7" s="45">
        <v>17982.09</v>
      </c>
      <c r="D7" s="45">
        <f>B7-C7</f>
        <v>50988.91</v>
      </c>
    </row>
    <row r="8" spans="1:4" x14ac:dyDescent="0.2">
      <c r="A8" t="s">
        <v>36</v>
      </c>
      <c r="B8" s="45">
        <v>66283</v>
      </c>
      <c r="C8" s="45">
        <v>20048.039999999997</v>
      </c>
      <c r="D8" s="45">
        <f>B8-C8</f>
        <v>46234.960000000006</v>
      </c>
    </row>
    <row r="9" spans="1:4" x14ac:dyDescent="0.2">
      <c r="A9" t="s">
        <v>30</v>
      </c>
      <c r="B9" s="45">
        <v>69160</v>
      </c>
      <c r="C9" s="45">
        <v>22933.979999999996</v>
      </c>
      <c r="D9" s="45">
        <f>B9-C9</f>
        <v>46226.020000000004</v>
      </c>
    </row>
    <row r="10" spans="1:4" x14ac:dyDescent="0.2">
      <c r="A10" t="s">
        <v>47</v>
      </c>
      <c r="B10" s="45">
        <v>56644</v>
      </c>
      <c r="C10" s="45">
        <v>11759.88</v>
      </c>
      <c r="D10" s="45">
        <f>B10-C10</f>
        <v>44884.12</v>
      </c>
    </row>
    <row r="11" spans="1:4" x14ac:dyDescent="0.2">
      <c r="A11" t="s">
        <v>29</v>
      </c>
      <c r="B11" s="45">
        <v>62111</v>
      </c>
      <c r="C11" s="45">
        <v>18933.659999999996</v>
      </c>
      <c r="D11" s="45">
        <f>B11-C11</f>
        <v>43177.340000000004</v>
      </c>
    </row>
    <row r="12" spans="1:4" x14ac:dyDescent="0.2">
      <c r="A12" t="s">
        <v>22</v>
      </c>
      <c r="B12" s="45">
        <v>52150</v>
      </c>
      <c r="C12" s="45">
        <v>11335.44</v>
      </c>
      <c r="D12" s="45">
        <f>B12-C12</f>
        <v>40814.559999999998</v>
      </c>
    </row>
    <row r="13" spans="1:4" x14ac:dyDescent="0.2">
      <c r="A13" t="s">
        <v>53</v>
      </c>
      <c r="B13" s="45">
        <v>72373</v>
      </c>
      <c r="C13" s="45">
        <v>33288.659999999996</v>
      </c>
      <c r="D13" s="45">
        <f>B13-C13</f>
        <v>39084.340000000004</v>
      </c>
    </row>
    <row r="14" spans="1:4" x14ac:dyDescent="0.2">
      <c r="A14" t="s">
        <v>51</v>
      </c>
      <c r="B14" s="45">
        <v>58009</v>
      </c>
      <c r="C14" s="45">
        <v>21308.159999999996</v>
      </c>
      <c r="D14" s="45">
        <f>B14-C14</f>
        <v>36700.840000000004</v>
      </c>
    </row>
    <row r="15" spans="1:4" x14ac:dyDescent="0.2">
      <c r="A15" t="s">
        <v>41</v>
      </c>
      <c r="B15" s="45">
        <v>54712</v>
      </c>
      <c r="C15" s="45">
        <v>23321.519999999997</v>
      </c>
      <c r="D15" s="45">
        <f>B15-C15</f>
        <v>31390.480000000003</v>
      </c>
    </row>
    <row r="16" spans="1:4" x14ac:dyDescent="0.2">
      <c r="A16" t="s">
        <v>48</v>
      </c>
      <c r="B16" s="45">
        <v>35378</v>
      </c>
      <c r="C16" s="45">
        <v>5188.6799999999994</v>
      </c>
      <c r="D16" s="45">
        <f>B16-C16</f>
        <v>30189.32</v>
      </c>
    </row>
    <row r="17" spans="1:4" x14ac:dyDescent="0.2">
      <c r="A17" t="s">
        <v>38</v>
      </c>
      <c r="B17" s="45">
        <v>44744</v>
      </c>
      <c r="C17" s="45">
        <v>14943.839999999998</v>
      </c>
      <c r="D17" s="45">
        <f>B17-C17</f>
        <v>29800.160000000003</v>
      </c>
    </row>
    <row r="18" spans="1:4" x14ac:dyDescent="0.2">
      <c r="A18" t="s">
        <v>11</v>
      </c>
      <c r="B18" s="45">
        <v>47271</v>
      </c>
      <c r="C18" s="45">
        <v>17549.73</v>
      </c>
      <c r="D18" s="45">
        <f>B18-C18</f>
        <v>29721.27</v>
      </c>
    </row>
    <row r="19" spans="1:4" x14ac:dyDescent="0.2">
      <c r="A19" t="s">
        <v>27</v>
      </c>
      <c r="B19" s="45">
        <v>57372</v>
      </c>
      <c r="C19" s="45">
        <v>27693.900000000005</v>
      </c>
      <c r="D19" s="45">
        <f>B19-C19</f>
        <v>29678.099999999995</v>
      </c>
    </row>
    <row r="20" spans="1:4" x14ac:dyDescent="0.2">
      <c r="A20" t="s">
        <v>34</v>
      </c>
      <c r="B20" s="45">
        <v>39263</v>
      </c>
      <c r="C20" s="45">
        <v>9744.57</v>
      </c>
      <c r="D20" s="45">
        <f>B20-C20</f>
        <v>29518.43</v>
      </c>
    </row>
    <row r="21" spans="1:4" x14ac:dyDescent="0.2">
      <c r="A21" t="s">
        <v>44</v>
      </c>
      <c r="B21" s="45">
        <v>37772</v>
      </c>
      <c r="C21" s="45">
        <v>11772</v>
      </c>
      <c r="D21" s="45">
        <f>B21-C21</f>
        <v>26000</v>
      </c>
    </row>
    <row r="22" spans="1:4" x14ac:dyDescent="0.2">
      <c r="A22" t="s">
        <v>9</v>
      </c>
      <c r="B22" s="45">
        <v>66500</v>
      </c>
      <c r="C22" s="45">
        <v>40600.979999999989</v>
      </c>
      <c r="D22" s="45">
        <f>B22-C22</f>
        <v>25899.020000000011</v>
      </c>
    </row>
    <row r="23" spans="1:4" x14ac:dyDescent="0.2">
      <c r="A23" t="s">
        <v>52</v>
      </c>
      <c r="B23" s="45">
        <v>69461</v>
      </c>
      <c r="C23" s="45">
        <v>49888.86</v>
      </c>
      <c r="D23" s="45">
        <f>B23-C23</f>
        <v>19572.14</v>
      </c>
    </row>
    <row r="24" spans="1:4" x14ac:dyDescent="0.2">
      <c r="A24" t="s">
        <v>16</v>
      </c>
      <c r="B24" s="45">
        <v>43183</v>
      </c>
      <c r="C24" s="45">
        <v>23657.399999999998</v>
      </c>
      <c r="D24" s="45">
        <f>B24-C24</f>
        <v>19525.600000000002</v>
      </c>
    </row>
    <row r="25" spans="1:4" x14ac:dyDescent="0.2">
      <c r="A25" t="s">
        <v>18</v>
      </c>
      <c r="B25" s="45">
        <v>33551</v>
      </c>
      <c r="C25" s="45">
        <v>18604.080000000002</v>
      </c>
      <c r="D25" s="45">
        <f>B25-C25</f>
        <v>14946.919999999998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Raw Data</vt:lpstr>
      <vt:lpstr>Quick Statistics</vt:lpstr>
      <vt:lpstr>EDA with CF</vt:lpstr>
      <vt:lpstr>Sales by Country with formulas</vt:lpstr>
      <vt:lpstr>Sales by Country with Pivot</vt:lpstr>
      <vt:lpstr>Top 5 Products</vt:lpstr>
      <vt:lpstr>Anomalies</vt:lpstr>
      <vt:lpstr>Best Sales Person by country </vt:lpstr>
      <vt:lpstr>Profit by Products </vt:lpstr>
      <vt:lpstr>Dynamic Country Wise</vt:lpstr>
      <vt:lpstr>Products to discontinue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Saumay Dhaundiyal</dc:creator>
  <cp:lastModifiedBy>Saumay Dhaundiyal</cp:lastModifiedBy>
  <dcterms:created xsi:type="dcterms:W3CDTF">2023-03-15T20:27:44Z</dcterms:created>
  <dcterms:modified xsi:type="dcterms:W3CDTF">2023-03-16T12:31:55Z</dcterms:modified>
</cp:coreProperties>
</file>