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项目管理\推广资料\PMP推广资料\【希赛】项目管理实用资料包\【希赛】项目管理工具-IT项目经理成长手记\"/>
    </mc:Choice>
  </mc:AlternateContent>
  <bookViews>
    <workbookView xWindow="10905" yWindow="-15" windowWidth="10740" windowHeight="9435" tabRatio="799" firstSheet="2" activeTab="2"/>
  </bookViews>
  <sheets>
    <sheet name="问题" sheetId="19" state="hidden" r:id="rId1"/>
    <sheet name="产品" sheetId="18" state="hidden" r:id="rId2"/>
    <sheet name="范围说明书" sheetId="52" r:id="rId3"/>
    <sheet name="需求矩阵" sheetId="50" r:id="rId4"/>
    <sheet name="集成计划工具" sheetId="38" r:id="rId5"/>
    <sheet name="网络图" sheetId="36" r:id="rId6"/>
    <sheet name="人力成本" sheetId="33" r:id="rId7"/>
    <sheet name="成本预算表" sheetId="45" r:id="rId8"/>
    <sheet name="绩效分析表" sheetId="44" r:id="rId9"/>
    <sheet name="需求参数表" sheetId="51" r:id="rId10"/>
  </sheets>
  <definedNames>
    <definedName name="_xlnm._FilterDatabase" localSheetId="1" hidden="1">产品!$A$1:$AE$156</definedName>
    <definedName name="_xlnm._FilterDatabase" localSheetId="4" hidden="1">集成计划工具!$F$5:$P$91</definedName>
    <definedName name="_Toc518791900" localSheetId="2">范围说明书!$C$3</definedName>
    <definedName name="_Toc518791921" localSheetId="2">范围说明书!$C$10</definedName>
    <definedName name="Cost">#REF!</definedName>
    <definedName name="Duration">#REF!</definedName>
    <definedName name="Effort">#REF!</definedName>
    <definedName name="Holidays">#REF!</definedName>
  </definedNames>
  <calcPr calcId="152511"/>
</workbook>
</file>

<file path=xl/calcChain.xml><?xml version="1.0" encoding="utf-8"?>
<calcChain xmlns="http://schemas.openxmlformats.org/spreadsheetml/2006/main">
  <c r="I6" i="50" l="1"/>
  <c r="J6" i="50"/>
  <c r="K6" i="50"/>
  <c r="L6" i="50"/>
  <c r="L10" i="50" s="1"/>
  <c r="I9" i="50"/>
  <c r="J9" i="50"/>
  <c r="K9" i="50"/>
  <c r="I10" i="50"/>
  <c r="J10" i="50"/>
  <c r="K10" i="50"/>
  <c r="I11" i="50"/>
  <c r="J11" i="50"/>
  <c r="K11" i="50"/>
  <c r="I13" i="50"/>
  <c r="J13" i="50"/>
  <c r="K13" i="50"/>
  <c r="I16" i="50"/>
  <c r="J16" i="50"/>
  <c r="K16" i="50"/>
  <c r="L16" i="50" l="1"/>
  <c r="L13" i="50"/>
  <c r="L11" i="50"/>
  <c r="L9" i="50"/>
  <c r="P16" i="44"/>
  <c r="P17" i="44"/>
  <c r="O14" i="44"/>
  <c r="O15" i="44"/>
  <c r="O18" i="44"/>
  <c r="O13" i="44"/>
  <c r="M18" i="44"/>
  <c r="K18" i="44"/>
  <c r="M17" i="44"/>
  <c r="K17" i="44"/>
  <c r="M16" i="44"/>
  <c r="K16" i="44"/>
  <c r="M15" i="44"/>
  <c r="K15" i="44"/>
  <c r="M14" i="44"/>
  <c r="K14" i="44"/>
  <c r="M13" i="44"/>
  <c r="K13" i="44"/>
  <c r="H16" i="44"/>
  <c r="N16" i="44" s="1"/>
  <c r="H17" i="44"/>
  <c r="N17" i="44" s="1"/>
  <c r="H20" i="44"/>
  <c r="H21" i="44"/>
  <c r="H24" i="44"/>
  <c r="H25" i="44"/>
  <c r="H28" i="44"/>
  <c r="H29" i="44"/>
  <c r="H32" i="44"/>
  <c r="H33" i="44"/>
  <c r="D13" i="44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P14" i="44" s="1"/>
  <c r="B19" i="45"/>
  <c r="B18" i="45"/>
  <c r="C17" i="45"/>
  <c r="B17" i="45" s="1"/>
  <c r="B16" i="45"/>
  <c r="B14" i="45"/>
  <c r="B13" i="45"/>
  <c r="B12" i="45"/>
  <c r="B11" i="45"/>
  <c r="D9" i="45"/>
  <c r="D8" i="45"/>
  <c r="D7" i="45"/>
  <c r="D6" i="45"/>
  <c r="D5" i="45"/>
  <c r="D4" i="45"/>
  <c r="D3" i="45"/>
  <c r="D2" i="45"/>
  <c r="L16" i="44" l="1"/>
  <c r="L17" i="44"/>
  <c r="B15" i="45"/>
  <c r="H31" i="44"/>
  <c r="H27" i="44"/>
  <c r="H23" i="44"/>
  <c r="H19" i="44"/>
  <c r="H15" i="44"/>
  <c r="O17" i="44"/>
  <c r="P13" i="44"/>
  <c r="P15" i="44"/>
  <c r="B20" i="45"/>
  <c r="H13" i="44"/>
  <c r="H30" i="44"/>
  <c r="H26" i="44"/>
  <c r="H22" i="44"/>
  <c r="H18" i="44"/>
  <c r="H14" i="44"/>
  <c r="O16" i="44"/>
  <c r="P18" i="44"/>
  <c r="E2" i="33"/>
  <c r="W2" i="33"/>
  <c r="X2" i="33"/>
  <c r="E3" i="33"/>
  <c r="K17" i="33"/>
  <c r="M17" i="33"/>
  <c r="O17" i="33"/>
  <c r="S17" i="33"/>
  <c r="U17" i="33"/>
  <c r="W3" i="33"/>
  <c r="W17" i="33" s="1"/>
  <c r="X3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D9" i="33"/>
  <c r="D8" i="33"/>
  <c r="D7" i="33"/>
  <c r="D6" i="33"/>
  <c r="D5" i="33"/>
  <c r="D4" i="33"/>
  <c r="D3" i="33"/>
  <c r="F16" i="33"/>
  <c r="K16" i="33"/>
  <c r="N16" i="33"/>
  <c r="D2" i="33"/>
  <c r="J16" i="33"/>
  <c r="O16" i="33"/>
  <c r="F17" i="33"/>
  <c r="G17" i="33"/>
  <c r="N17" i="33"/>
  <c r="R17" i="33"/>
  <c r="V17" i="33"/>
  <c r="AB97" i="38"/>
  <c r="I17" i="33"/>
  <c r="Q17" i="33"/>
  <c r="I16" i="33"/>
  <c r="E1" i="33"/>
  <c r="E15" i="33" s="1"/>
  <c r="F1" i="33"/>
  <c r="F15" i="33" s="1"/>
  <c r="G1" i="33"/>
  <c r="G15" i="33" s="1"/>
  <c r="H1" i="33"/>
  <c r="H15" i="33" s="1"/>
  <c r="I1" i="33"/>
  <c r="I15" i="33" s="1"/>
  <c r="J1" i="33"/>
  <c r="J15" i="33" s="1"/>
  <c r="K1" i="33"/>
  <c r="K15" i="33" s="1"/>
  <c r="L1" i="33"/>
  <c r="L15" i="33" s="1"/>
  <c r="M1" i="33"/>
  <c r="M15" i="33" s="1"/>
  <c r="N1" i="33"/>
  <c r="N15" i="33" s="1"/>
  <c r="O1" i="33"/>
  <c r="O15" i="33" s="1"/>
  <c r="P1" i="33"/>
  <c r="P15" i="33" s="1"/>
  <c r="Q1" i="33"/>
  <c r="Q15" i="33" s="1"/>
  <c r="R1" i="33"/>
  <c r="R15" i="33" s="1"/>
  <c r="S1" i="33"/>
  <c r="S15" i="33" s="1"/>
  <c r="T1" i="33"/>
  <c r="T15" i="33" s="1"/>
  <c r="U1" i="33"/>
  <c r="U15" i="33" s="1"/>
  <c r="V1" i="33"/>
  <c r="V15" i="33" s="1"/>
  <c r="W1" i="33"/>
  <c r="W15" i="33" s="1"/>
  <c r="X1" i="33"/>
  <c r="X15" i="33" s="1"/>
  <c r="D1" i="33"/>
  <c r="D15" i="33" s="1"/>
  <c r="R78" i="38"/>
  <c r="AB104" i="38"/>
  <c r="AB103" i="38"/>
  <c r="AB102" i="38"/>
  <c r="AB101" i="38"/>
  <c r="AB100" i="38"/>
  <c r="AB99" i="38"/>
  <c r="AB98" i="38"/>
  <c r="G16" i="33"/>
  <c r="R16" i="33"/>
  <c r="H17" i="33"/>
  <c r="J17" i="33"/>
  <c r="L17" i="33"/>
  <c r="P17" i="33"/>
  <c r="T17" i="33"/>
  <c r="AC97" i="38"/>
  <c r="AS97" i="38"/>
  <c r="AT97" i="38"/>
  <c r="AU97" i="38"/>
  <c r="AV97" i="38"/>
  <c r="AC98" i="38"/>
  <c r="AP98" i="38"/>
  <c r="AQ98" i="38"/>
  <c r="AR98" i="38"/>
  <c r="AS98" i="38"/>
  <c r="AT98" i="38"/>
  <c r="AU98" i="38"/>
  <c r="AV98" i="38"/>
  <c r="AC99" i="38"/>
  <c r="AD99" i="38"/>
  <c r="AE99" i="38"/>
  <c r="AF99" i="38"/>
  <c r="AG99" i="38"/>
  <c r="AH99" i="38"/>
  <c r="AI99" i="38"/>
  <c r="AJ99" i="38"/>
  <c r="AK99" i="38"/>
  <c r="AM99" i="38"/>
  <c r="AN99" i="38"/>
  <c r="AO99" i="38"/>
  <c r="AP99" i="38"/>
  <c r="AQ99" i="38"/>
  <c r="AR99" i="38"/>
  <c r="AS99" i="38"/>
  <c r="AT99" i="38"/>
  <c r="AU99" i="38"/>
  <c r="AV99" i="38"/>
  <c r="AC100" i="38"/>
  <c r="AD100" i="38"/>
  <c r="AE100" i="38"/>
  <c r="AF100" i="38"/>
  <c r="AG100" i="38"/>
  <c r="AH100" i="38"/>
  <c r="AI100" i="38"/>
  <c r="AJ100" i="38"/>
  <c r="AK100" i="38"/>
  <c r="AM100" i="38"/>
  <c r="AN100" i="38"/>
  <c r="AO100" i="38"/>
  <c r="AP100" i="38"/>
  <c r="AQ100" i="38"/>
  <c r="AR100" i="38"/>
  <c r="AS100" i="38"/>
  <c r="AT100" i="38"/>
  <c r="AU100" i="38"/>
  <c r="AV100" i="38"/>
  <c r="AC101" i="38"/>
  <c r="AD101" i="38"/>
  <c r="AE101" i="38"/>
  <c r="AF101" i="38"/>
  <c r="AG101" i="38"/>
  <c r="AH101" i="38"/>
  <c r="AI101" i="38"/>
  <c r="AJ101" i="38"/>
  <c r="AK101" i="38"/>
  <c r="AM101" i="38"/>
  <c r="AN101" i="38"/>
  <c r="AO101" i="38"/>
  <c r="AP101" i="38"/>
  <c r="AQ101" i="38"/>
  <c r="AR101" i="38"/>
  <c r="AS101" i="38"/>
  <c r="AT101" i="38"/>
  <c r="AU101" i="38"/>
  <c r="AV101" i="38"/>
  <c r="AC102" i="38"/>
  <c r="AD102" i="38"/>
  <c r="AE102" i="38"/>
  <c r="AF102" i="38"/>
  <c r="AG102" i="38"/>
  <c r="AH102" i="38"/>
  <c r="AI102" i="38"/>
  <c r="AJ102" i="38"/>
  <c r="AK102" i="38"/>
  <c r="AM102" i="38"/>
  <c r="AN102" i="38"/>
  <c r="AO102" i="38"/>
  <c r="AP102" i="38"/>
  <c r="AQ102" i="38"/>
  <c r="AR102" i="38"/>
  <c r="AS102" i="38"/>
  <c r="AT102" i="38"/>
  <c r="AU102" i="38"/>
  <c r="AV102" i="38"/>
  <c r="AC103" i="38"/>
  <c r="AD103" i="38"/>
  <c r="AE103" i="38"/>
  <c r="AF103" i="38"/>
  <c r="AG103" i="38"/>
  <c r="AH103" i="38"/>
  <c r="AI103" i="38"/>
  <c r="AJ103" i="38"/>
  <c r="AK103" i="38"/>
  <c r="AM103" i="38"/>
  <c r="AN103" i="38"/>
  <c r="AO103" i="38"/>
  <c r="AP103" i="38"/>
  <c r="AQ103" i="38"/>
  <c r="AR103" i="38"/>
  <c r="AS103" i="38"/>
  <c r="AT103" i="38"/>
  <c r="AU103" i="38"/>
  <c r="AV103" i="38"/>
  <c r="AC104" i="38"/>
  <c r="AD104" i="38"/>
  <c r="AE104" i="38"/>
  <c r="AF104" i="38"/>
  <c r="AG104" i="38"/>
  <c r="AH104" i="38"/>
  <c r="AI104" i="38"/>
  <c r="AJ104" i="38"/>
  <c r="AK104" i="38"/>
  <c r="AM104" i="38"/>
  <c r="AN104" i="38"/>
  <c r="AO104" i="38"/>
  <c r="AP104" i="38"/>
  <c r="AQ104" i="38"/>
  <c r="AR104" i="38"/>
  <c r="AS104" i="38"/>
  <c r="AT104" i="38"/>
  <c r="AU104" i="38"/>
  <c r="AV104" i="38"/>
  <c r="R8" i="38"/>
  <c r="R9" i="38"/>
  <c r="R11" i="38"/>
  <c r="R12" i="38"/>
  <c r="R13" i="38"/>
  <c r="R15" i="38"/>
  <c r="R16" i="38"/>
  <c r="R17" i="38"/>
  <c r="R18" i="38"/>
  <c r="R20" i="38"/>
  <c r="R21" i="38"/>
  <c r="R22" i="38"/>
  <c r="R23" i="38"/>
  <c r="R24" i="38"/>
  <c r="R26" i="38"/>
  <c r="R27" i="38"/>
  <c r="R28" i="38"/>
  <c r="R29" i="38"/>
  <c r="R30" i="38"/>
  <c r="R31" i="38"/>
  <c r="R33" i="38"/>
  <c r="R34" i="38"/>
  <c r="R35" i="38"/>
  <c r="R36" i="38"/>
  <c r="R37" i="38"/>
  <c r="R38" i="38"/>
  <c r="R42" i="38"/>
  <c r="R44" i="38"/>
  <c r="R45" i="38"/>
  <c r="R47" i="38"/>
  <c r="R48" i="38"/>
  <c r="R50" i="38"/>
  <c r="R51" i="38"/>
  <c r="R53" i="38"/>
  <c r="R55" i="38"/>
  <c r="R57" i="38"/>
  <c r="R60" i="38"/>
  <c r="R61" i="38"/>
  <c r="R63" i="38"/>
  <c r="R64" i="38"/>
  <c r="R65" i="38"/>
  <c r="R66" i="38"/>
  <c r="R67" i="38"/>
  <c r="R68" i="38"/>
  <c r="R69" i="38"/>
  <c r="R71" i="38"/>
  <c r="R72" i="38"/>
  <c r="R73" i="38"/>
  <c r="R74" i="38"/>
  <c r="R75" i="38"/>
  <c r="R77" i="38"/>
  <c r="R76" i="38"/>
  <c r="R79" i="38"/>
  <c r="R80" i="38"/>
  <c r="R81" i="38"/>
  <c r="R82" i="38"/>
  <c r="R83" i="38"/>
  <c r="R84" i="38"/>
  <c r="R85" i="38"/>
  <c r="R86" i="38"/>
  <c r="R87" i="38"/>
  <c r="R88" i="38"/>
  <c r="R89" i="38"/>
  <c r="R90" i="38"/>
  <c r="R91" i="38"/>
  <c r="R92" i="38"/>
  <c r="R93" i="38"/>
  <c r="R7" i="38"/>
  <c r="J2" i="18"/>
  <c r="K2" i="18"/>
  <c r="L2" i="18"/>
  <c r="M2" i="18"/>
  <c r="N2" i="18"/>
  <c r="J3" i="18"/>
  <c r="K3" i="18"/>
  <c r="L3" i="18"/>
  <c r="M3" i="18"/>
  <c r="N3" i="18"/>
  <c r="J4" i="18"/>
  <c r="K4" i="18"/>
  <c r="L4" i="18"/>
  <c r="M4" i="18"/>
  <c r="N4" i="18"/>
  <c r="J5" i="18"/>
  <c r="K5" i="18"/>
  <c r="L5" i="18"/>
  <c r="M5" i="18"/>
  <c r="N5" i="18"/>
  <c r="J6" i="18"/>
  <c r="K6" i="18"/>
  <c r="L6" i="18"/>
  <c r="M6" i="18"/>
  <c r="N6" i="18"/>
  <c r="J7" i="18"/>
  <c r="K7" i="18"/>
  <c r="L7" i="18"/>
  <c r="M7" i="18"/>
  <c r="N7" i="18"/>
  <c r="J8" i="18"/>
  <c r="K8" i="18"/>
  <c r="L8" i="18"/>
  <c r="M8" i="18"/>
  <c r="N8" i="18"/>
  <c r="J9" i="18"/>
  <c r="K9" i="18"/>
  <c r="L9" i="18"/>
  <c r="M9" i="18"/>
  <c r="N9" i="18"/>
  <c r="J10" i="18"/>
  <c r="K10" i="18"/>
  <c r="L10" i="18"/>
  <c r="M10" i="18"/>
  <c r="N10" i="18"/>
  <c r="J11" i="18"/>
  <c r="K11" i="18"/>
  <c r="L11" i="18"/>
  <c r="M11" i="18"/>
  <c r="N11" i="18"/>
  <c r="J12" i="18"/>
  <c r="K12" i="18"/>
  <c r="L12" i="18"/>
  <c r="M12" i="18"/>
  <c r="N12" i="18"/>
  <c r="J13" i="18"/>
  <c r="K13" i="18"/>
  <c r="L13" i="18"/>
  <c r="M13" i="18"/>
  <c r="N13" i="18"/>
  <c r="H13" i="18"/>
  <c r="H12" i="18"/>
  <c r="H11" i="18"/>
  <c r="H10" i="18"/>
  <c r="H9" i="18"/>
  <c r="H8" i="18"/>
  <c r="H7" i="18"/>
  <c r="H6" i="18"/>
  <c r="H5" i="18"/>
  <c r="H4" i="18"/>
  <c r="H3" i="18"/>
  <c r="H2" i="18"/>
  <c r="AB156" i="18"/>
  <c r="F156" i="18"/>
  <c r="W156" i="18" s="1"/>
  <c r="AD155" i="18"/>
  <c r="F155" i="18"/>
  <c r="AD154" i="18"/>
  <c r="F154" i="18"/>
  <c r="AD153" i="18"/>
  <c r="F153" i="18"/>
  <c r="W153" i="18" s="1"/>
  <c r="AD152" i="18"/>
  <c r="F152" i="18"/>
  <c r="W152" i="18" s="1"/>
  <c r="AD151" i="18"/>
  <c r="F151" i="18"/>
  <c r="W151" i="18" s="1"/>
  <c r="AD150" i="18"/>
  <c r="F150" i="18"/>
  <c r="AD149" i="18"/>
  <c r="F149" i="18"/>
  <c r="W149" i="18" s="1"/>
  <c r="AD148" i="18"/>
  <c r="F148" i="18"/>
  <c r="W148" i="18" s="1"/>
  <c r="AD147" i="18"/>
  <c r="F147" i="18"/>
  <c r="AD146" i="18"/>
  <c r="F146" i="18"/>
  <c r="AD145" i="18"/>
  <c r="F145" i="18"/>
  <c r="W145" i="18" s="1"/>
  <c r="AD144" i="18"/>
  <c r="F144" i="18"/>
  <c r="W144" i="18" s="1"/>
  <c r="AB143" i="18"/>
  <c r="F143" i="18"/>
  <c r="AD142" i="18"/>
  <c r="F142" i="18"/>
  <c r="AD141" i="18"/>
  <c r="F141" i="18"/>
  <c r="W141" i="18" s="1"/>
  <c r="AD140" i="18"/>
  <c r="F140" i="18"/>
  <c r="W140" i="18" s="1"/>
  <c r="AD139" i="18"/>
  <c r="F139" i="18"/>
  <c r="AD138" i="18"/>
  <c r="F138" i="18"/>
  <c r="AD137" i="18"/>
  <c r="F137" i="18"/>
  <c r="W137" i="18" s="1"/>
  <c r="AD136" i="18"/>
  <c r="F136" i="18"/>
  <c r="W136" i="18" s="1"/>
  <c r="AD135" i="18"/>
  <c r="F135" i="18"/>
  <c r="W135" i="18" s="1"/>
  <c r="AD134" i="18"/>
  <c r="F134" i="18"/>
  <c r="AD133" i="18"/>
  <c r="F133" i="18"/>
  <c r="W133" i="18" s="1"/>
  <c r="AD132" i="18"/>
  <c r="F132" i="18"/>
  <c r="W132" i="18" s="1"/>
  <c r="AD131" i="18"/>
  <c r="F131" i="18"/>
  <c r="AB130" i="18"/>
  <c r="F130" i="18"/>
  <c r="AD129" i="18"/>
  <c r="F129" i="18"/>
  <c r="W129" i="18" s="1"/>
  <c r="AD128" i="18"/>
  <c r="F128" i="18"/>
  <c r="W128" i="18" s="1"/>
  <c r="AD127" i="18"/>
  <c r="F127" i="18"/>
  <c r="AD126" i="18"/>
  <c r="F126" i="18"/>
  <c r="AD125" i="18"/>
  <c r="F125" i="18"/>
  <c r="W125" i="18" s="1"/>
  <c r="AD124" i="18"/>
  <c r="F124" i="18"/>
  <c r="W124" i="18" s="1"/>
  <c r="AD123" i="18"/>
  <c r="F123" i="18"/>
  <c r="AD122" i="18"/>
  <c r="F122" i="18"/>
  <c r="AD121" i="18"/>
  <c r="F121" i="18"/>
  <c r="W121" i="18" s="1"/>
  <c r="AD120" i="18"/>
  <c r="F120" i="18"/>
  <c r="W120" i="18" s="1"/>
  <c r="AD119" i="18"/>
  <c r="F119" i="18"/>
  <c r="W119" i="18" s="1"/>
  <c r="AD118" i="18"/>
  <c r="F118" i="18"/>
  <c r="AB117" i="18"/>
  <c r="F117" i="18"/>
  <c r="W117" i="18" s="1"/>
  <c r="AD116" i="18"/>
  <c r="F116" i="18"/>
  <c r="W116" i="18" s="1"/>
  <c r="AD115" i="18"/>
  <c r="F115" i="18"/>
  <c r="G115" i="18" s="1"/>
  <c r="AD114" i="18"/>
  <c r="F114" i="18"/>
  <c r="G114" i="18" s="1"/>
  <c r="AD113" i="18"/>
  <c r="F113" i="18"/>
  <c r="W113" i="18" s="1"/>
  <c r="AD112" i="18"/>
  <c r="F112" i="18"/>
  <c r="W112" i="18" s="1"/>
  <c r="AD111" i="18"/>
  <c r="F111" i="18"/>
  <c r="G111" i="18" s="1"/>
  <c r="AD110" i="18"/>
  <c r="F110" i="18"/>
  <c r="G110" i="18" s="1"/>
  <c r="AD109" i="18"/>
  <c r="F109" i="18"/>
  <c r="W109" i="18" s="1"/>
  <c r="AD108" i="18"/>
  <c r="F108" i="18"/>
  <c r="W108" i="18" s="1"/>
  <c r="AD107" i="18"/>
  <c r="F107" i="18"/>
  <c r="G107" i="18" s="1"/>
  <c r="AD106" i="18"/>
  <c r="F106" i="18"/>
  <c r="G106" i="18" s="1"/>
  <c r="AD105" i="18"/>
  <c r="F105" i="18"/>
  <c r="W105" i="18" s="1"/>
  <c r="AB104" i="18"/>
  <c r="W104" i="18"/>
  <c r="F104" i="18"/>
  <c r="AD103" i="18"/>
  <c r="W103" i="18"/>
  <c r="F103" i="18"/>
  <c r="G103" i="18" s="1"/>
  <c r="AD102" i="18"/>
  <c r="W102" i="18"/>
  <c r="F102" i="18"/>
  <c r="AD101" i="18"/>
  <c r="W101" i="18"/>
  <c r="F101" i="18"/>
  <c r="G101" i="18" s="1"/>
  <c r="AD100" i="18"/>
  <c r="W100" i="18"/>
  <c r="F100" i="18"/>
  <c r="AD99" i="18"/>
  <c r="W99" i="18"/>
  <c r="F99" i="18"/>
  <c r="G99" i="18" s="1"/>
  <c r="AD98" i="18"/>
  <c r="W98" i="18"/>
  <c r="F98" i="18"/>
  <c r="AD97" i="18"/>
  <c r="W97" i="18"/>
  <c r="F97" i="18"/>
  <c r="G97" i="18" s="1"/>
  <c r="AD96" i="18"/>
  <c r="W96" i="18"/>
  <c r="F96" i="18"/>
  <c r="AD95" i="18"/>
  <c r="W95" i="18"/>
  <c r="F95" i="18"/>
  <c r="G95" i="18" s="1"/>
  <c r="AD94" i="18"/>
  <c r="W94" i="18"/>
  <c r="F94" i="18"/>
  <c r="AD93" i="18"/>
  <c r="W93" i="18"/>
  <c r="F93" i="18"/>
  <c r="G93" i="18" s="1"/>
  <c r="AD92" i="18"/>
  <c r="W92" i="18"/>
  <c r="F92" i="18"/>
  <c r="AB91" i="18"/>
  <c r="W91" i="18"/>
  <c r="F91" i="18"/>
  <c r="AD90" i="18"/>
  <c r="W90" i="18"/>
  <c r="F90" i="18"/>
  <c r="AD89" i="18"/>
  <c r="W89" i="18"/>
  <c r="F89" i="18"/>
  <c r="AD88" i="18"/>
  <c r="W88" i="18"/>
  <c r="F88" i="18"/>
  <c r="AD87" i="18"/>
  <c r="W87" i="18"/>
  <c r="F87" i="18"/>
  <c r="AD86" i="18"/>
  <c r="W86" i="18"/>
  <c r="F86" i="18"/>
  <c r="AD85" i="18"/>
  <c r="W85" i="18"/>
  <c r="F85" i="18"/>
  <c r="AD84" i="18"/>
  <c r="W84" i="18"/>
  <c r="F84" i="18"/>
  <c r="AD83" i="18"/>
  <c r="W83" i="18"/>
  <c r="F83" i="18"/>
  <c r="AD82" i="18"/>
  <c r="W82" i="18"/>
  <c r="F82" i="18"/>
  <c r="AD81" i="18"/>
  <c r="W81" i="18"/>
  <c r="F81" i="18"/>
  <c r="AD80" i="18"/>
  <c r="W80" i="18"/>
  <c r="F80" i="18"/>
  <c r="AD79" i="18"/>
  <c r="W79" i="18"/>
  <c r="F79" i="18"/>
  <c r="AB78" i="18"/>
  <c r="W78" i="18"/>
  <c r="F78" i="18"/>
  <c r="AD77" i="18"/>
  <c r="W77" i="18"/>
  <c r="F77" i="18"/>
  <c r="AD76" i="18"/>
  <c r="W76" i="18"/>
  <c r="F76" i="18"/>
  <c r="AD75" i="18"/>
  <c r="W75" i="18"/>
  <c r="F75" i="18"/>
  <c r="AD74" i="18"/>
  <c r="W74" i="18"/>
  <c r="F74" i="18"/>
  <c r="AD73" i="18"/>
  <c r="W73" i="18"/>
  <c r="F73" i="18"/>
  <c r="AD72" i="18"/>
  <c r="W72" i="18"/>
  <c r="F72" i="18"/>
  <c r="AD71" i="18"/>
  <c r="W71" i="18"/>
  <c r="F71" i="18"/>
  <c r="AD70" i="18"/>
  <c r="W70" i="18"/>
  <c r="F70" i="18"/>
  <c r="AD69" i="18"/>
  <c r="W69" i="18"/>
  <c r="F69" i="18"/>
  <c r="AD68" i="18"/>
  <c r="W68" i="18"/>
  <c r="F68" i="18"/>
  <c r="AD67" i="18"/>
  <c r="W67" i="18"/>
  <c r="F67" i="18"/>
  <c r="AD66" i="18"/>
  <c r="W66" i="18"/>
  <c r="F66" i="18"/>
  <c r="AB65" i="18"/>
  <c r="W65" i="18"/>
  <c r="F65" i="18"/>
  <c r="AD64" i="18"/>
  <c r="W64" i="18"/>
  <c r="F64" i="18"/>
  <c r="AD63" i="18"/>
  <c r="W63" i="18"/>
  <c r="F63" i="18"/>
  <c r="AD62" i="18"/>
  <c r="W62" i="18"/>
  <c r="F62" i="18"/>
  <c r="AD61" i="18"/>
  <c r="W61" i="18"/>
  <c r="F61" i="18"/>
  <c r="AD60" i="18"/>
  <c r="W60" i="18"/>
  <c r="F60" i="18"/>
  <c r="AD59" i="18"/>
  <c r="W59" i="18"/>
  <c r="F59" i="18"/>
  <c r="AD58" i="18"/>
  <c r="W58" i="18"/>
  <c r="F58" i="18"/>
  <c r="AD57" i="18"/>
  <c r="W57" i="18"/>
  <c r="F57" i="18"/>
  <c r="AD56" i="18"/>
  <c r="W56" i="18"/>
  <c r="F56" i="18"/>
  <c r="AD55" i="18"/>
  <c r="W55" i="18"/>
  <c r="F55" i="18"/>
  <c r="AD54" i="18"/>
  <c r="W54" i="18"/>
  <c r="F54" i="18"/>
  <c r="AD53" i="18"/>
  <c r="W53" i="18"/>
  <c r="F53" i="18"/>
  <c r="AB52" i="18"/>
  <c r="W52" i="18"/>
  <c r="F52" i="18"/>
  <c r="AD51" i="18"/>
  <c r="W51" i="18"/>
  <c r="F51" i="18"/>
  <c r="AD50" i="18"/>
  <c r="W50" i="18"/>
  <c r="F50" i="18"/>
  <c r="AD49" i="18"/>
  <c r="W49" i="18"/>
  <c r="F49" i="18"/>
  <c r="AD48" i="18"/>
  <c r="W48" i="18"/>
  <c r="F48" i="18"/>
  <c r="AD47" i="18"/>
  <c r="W47" i="18"/>
  <c r="F47" i="18"/>
  <c r="AD46" i="18"/>
  <c r="W46" i="18"/>
  <c r="F46" i="18"/>
  <c r="AD45" i="18"/>
  <c r="W45" i="18"/>
  <c r="F45" i="18"/>
  <c r="AD44" i="18"/>
  <c r="W44" i="18"/>
  <c r="F44" i="18"/>
  <c r="AD43" i="18"/>
  <c r="W43" i="18"/>
  <c r="F43" i="18"/>
  <c r="AD42" i="18"/>
  <c r="W42" i="18"/>
  <c r="F42" i="18"/>
  <c r="AD41" i="18"/>
  <c r="W41" i="18"/>
  <c r="F41" i="18"/>
  <c r="AD40" i="18"/>
  <c r="W40" i="18"/>
  <c r="F40" i="18"/>
  <c r="AB39" i="18"/>
  <c r="F39" i="18"/>
  <c r="AD38" i="18"/>
  <c r="F38" i="18"/>
  <c r="AD37" i="18"/>
  <c r="F37" i="18"/>
  <c r="W37" i="18" s="1"/>
  <c r="AD36" i="18"/>
  <c r="F36" i="18"/>
  <c r="AD35" i="18"/>
  <c r="F35" i="18"/>
  <c r="W35" i="18" s="1"/>
  <c r="AD34" i="18"/>
  <c r="F34" i="18"/>
  <c r="AD33" i="18"/>
  <c r="F33" i="18"/>
  <c r="AD32" i="18"/>
  <c r="F32" i="18"/>
  <c r="AD31" i="18"/>
  <c r="F31" i="18"/>
  <c r="W31" i="18" s="1"/>
  <c r="AD30" i="18"/>
  <c r="F30" i="18"/>
  <c r="AD29" i="18"/>
  <c r="F29" i="18"/>
  <c r="AD28" i="18"/>
  <c r="F28" i="18"/>
  <c r="AD27" i="18"/>
  <c r="F27" i="18"/>
  <c r="AB26" i="18"/>
  <c r="F26" i="18"/>
  <c r="AD25" i="18"/>
  <c r="F25" i="18"/>
  <c r="AD24" i="18"/>
  <c r="F24" i="18"/>
  <c r="AD23" i="18"/>
  <c r="F23" i="18"/>
  <c r="W23" i="18" s="1"/>
  <c r="AD22" i="18"/>
  <c r="F22" i="18"/>
  <c r="AD21" i="18"/>
  <c r="F21" i="18"/>
  <c r="W21" i="18" s="1"/>
  <c r="AD20" i="18"/>
  <c r="F20" i="18"/>
  <c r="AD19" i="18"/>
  <c r="F19" i="18"/>
  <c r="AD18" i="18"/>
  <c r="F18" i="18"/>
  <c r="AD17" i="18"/>
  <c r="F17" i="18"/>
  <c r="W17" i="18" s="1"/>
  <c r="AD16" i="18"/>
  <c r="F16" i="18"/>
  <c r="AD15" i="18"/>
  <c r="F15" i="18"/>
  <c r="AD14" i="18"/>
  <c r="F14" i="18"/>
  <c r="AE7" i="18"/>
  <c r="AD7" i="18"/>
  <c r="F7" i="18"/>
  <c r="W7" i="18" s="1"/>
  <c r="AE6" i="18"/>
  <c r="AD6" i="18"/>
  <c r="F6" i="18"/>
  <c r="AE10" i="18"/>
  <c r="AD10" i="18"/>
  <c r="W10" i="18"/>
  <c r="F10" i="18"/>
  <c r="AE9" i="18"/>
  <c r="AD9" i="18"/>
  <c r="W9" i="18"/>
  <c r="F9" i="18"/>
  <c r="AE8" i="18"/>
  <c r="AD8" i="18"/>
  <c r="F8" i="18"/>
  <c r="W8" i="18" s="1"/>
  <c r="AD5" i="18"/>
  <c r="W5" i="18"/>
  <c r="F5" i="18"/>
  <c r="AE11" i="18"/>
  <c r="AD11" i="18"/>
  <c r="W11" i="18"/>
  <c r="F11" i="18"/>
  <c r="AE13" i="18"/>
  <c r="AD13" i="18"/>
  <c r="P13" i="18"/>
  <c r="F13" i="18"/>
  <c r="W13" i="18" s="1"/>
  <c r="AE12" i="18"/>
  <c r="AD12" i="18"/>
  <c r="W12" i="18"/>
  <c r="P12" i="18"/>
  <c r="F12" i="18"/>
  <c r="AE4" i="18"/>
  <c r="AD4" i="18"/>
  <c r="F4" i="18"/>
  <c r="AE3" i="18"/>
  <c r="AD3" i="18"/>
  <c r="F3" i="18"/>
  <c r="AE2" i="18"/>
  <c r="AD2" i="18"/>
  <c r="F2" i="18"/>
  <c r="N15" i="44" l="1"/>
  <c r="L15" i="44"/>
  <c r="N14" i="44"/>
  <c r="L14" i="44"/>
  <c r="N18" i="44"/>
  <c r="L18" i="44"/>
  <c r="N13" i="44"/>
  <c r="L13" i="44"/>
  <c r="N11" i="33"/>
  <c r="N12" i="33" s="1"/>
  <c r="C2" i="33"/>
  <c r="C3" i="33"/>
  <c r="R11" i="33"/>
  <c r="R12" i="33" s="1"/>
  <c r="J11" i="33"/>
  <c r="J12" i="33" s="1"/>
  <c r="F11" i="33"/>
  <c r="F12" i="33" s="1"/>
  <c r="V11" i="33"/>
  <c r="V12" i="33" s="1"/>
  <c r="K11" i="33"/>
  <c r="K12" i="33" s="1"/>
  <c r="S11" i="33"/>
  <c r="S12" i="33" s="1"/>
  <c r="C7" i="33"/>
  <c r="O11" i="33"/>
  <c r="O12" i="33" s="1"/>
  <c r="G11" i="33"/>
  <c r="G12" i="33" s="1"/>
  <c r="C6" i="33"/>
  <c r="C9" i="33"/>
  <c r="C5" i="33"/>
  <c r="T11" i="33"/>
  <c r="T12" i="33" s="1"/>
  <c r="P11" i="33"/>
  <c r="P12" i="33" s="1"/>
  <c r="L11" i="33"/>
  <c r="L12" i="33" s="1"/>
  <c r="H11" i="33"/>
  <c r="H12" i="33" s="1"/>
  <c r="X11" i="33"/>
  <c r="X12" i="33" s="1"/>
  <c r="U11" i="33"/>
  <c r="U12" i="33" s="1"/>
  <c r="Q11" i="33"/>
  <c r="Q12" i="33" s="1"/>
  <c r="M11" i="33"/>
  <c r="M12" i="33" s="1"/>
  <c r="I11" i="33"/>
  <c r="I12" i="33" s="1"/>
  <c r="E11" i="33"/>
  <c r="E12" i="33" s="1"/>
  <c r="C4" i="33"/>
  <c r="C8" i="33"/>
  <c r="X17" i="33"/>
  <c r="W11" i="33"/>
  <c r="W12" i="33" s="1"/>
  <c r="E17" i="33"/>
  <c r="Q16" i="33"/>
  <c r="M16" i="33"/>
  <c r="D11" i="33"/>
  <c r="D12" i="33" s="1"/>
  <c r="D13" i="33" s="1"/>
  <c r="J19" i="33"/>
  <c r="J22" i="33"/>
  <c r="J23" i="33"/>
  <c r="N21" i="33"/>
  <c r="J20" i="33"/>
  <c r="J21" i="33"/>
  <c r="N20" i="33"/>
  <c r="Y99" i="38"/>
  <c r="S99" i="38" s="1"/>
  <c r="Y100" i="38"/>
  <c r="S100" i="38" s="1"/>
  <c r="Y104" i="38"/>
  <c r="S104" i="38" s="1"/>
  <c r="Y103" i="38"/>
  <c r="S103" i="38" s="1"/>
  <c r="Y98" i="38"/>
  <c r="S98" i="38" s="1"/>
  <c r="Y102" i="38"/>
  <c r="S102" i="38" s="1"/>
  <c r="Y97" i="38"/>
  <c r="S97" i="38" s="1"/>
  <c r="Y101" i="38"/>
  <c r="S101" i="38" s="1"/>
  <c r="AB106" i="38"/>
  <c r="N22" i="33"/>
  <c r="N23" i="33"/>
  <c r="N19" i="33"/>
  <c r="J18" i="33"/>
  <c r="F22" i="33"/>
  <c r="I22" i="33"/>
  <c r="R22" i="33"/>
  <c r="L18" i="33"/>
  <c r="L19" i="33"/>
  <c r="L20" i="33"/>
  <c r="L21" i="33"/>
  <c r="L22" i="33"/>
  <c r="L23" i="33"/>
  <c r="M23" i="33"/>
  <c r="I23" i="33"/>
  <c r="X22" i="33"/>
  <c r="T22" i="33"/>
  <c r="P22" i="33"/>
  <c r="K21" i="33"/>
  <c r="R20" i="33"/>
  <c r="F20" i="33"/>
  <c r="M19" i="33"/>
  <c r="X18" i="33"/>
  <c r="T18" i="33"/>
  <c r="P18" i="33"/>
  <c r="R23" i="33"/>
  <c r="F23" i="33"/>
  <c r="M22" i="33"/>
  <c r="X21" i="33"/>
  <c r="T21" i="33"/>
  <c r="P21" i="33"/>
  <c r="K20" i="33"/>
  <c r="F19" i="33"/>
  <c r="M18" i="33"/>
  <c r="I18" i="33"/>
  <c r="E22" i="33"/>
  <c r="V23" i="33"/>
  <c r="K23" i="33"/>
  <c r="V22" i="33"/>
  <c r="M21" i="33"/>
  <c r="I21" i="33"/>
  <c r="X20" i="33"/>
  <c r="T20" i="33"/>
  <c r="P20" i="33"/>
  <c r="K19" i="33"/>
  <c r="R18" i="33"/>
  <c r="F18" i="33"/>
  <c r="V18" i="33"/>
  <c r="I19" i="33"/>
  <c r="R19" i="33"/>
  <c r="V20" i="33"/>
  <c r="E23" i="33"/>
  <c r="H18" i="33"/>
  <c r="D20" i="33"/>
  <c r="H20" i="33"/>
  <c r="H22" i="33"/>
  <c r="X23" i="33"/>
  <c r="T23" i="33"/>
  <c r="P23" i="33"/>
  <c r="H23" i="33"/>
  <c r="K22" i="33"/>
  <c r="V21" i="33"/>
  <c r="R21" i="33"/>
  <c r="F21" i="33"/>
  <c r="M20" i="33"/>
  <c r="X19" i="33"/>
  <c r="T19" i="33"/>
  <c r="P19" i="33"/>
  <c r="O18" i="33"/>
  <c r="G18" i="33"/>
  <c r="E21" i="33"/>
  <c r="E19" i="33"/>
  <c r="E18" i="33"/>
  <c r="E20" i="33"/>
  <c r="D21" i="33"/>
  <c r="G20" i="33"/>
  <c r="G21" i="33"/>
  <c r="G22" i="33"/>
  <c r="K18" i="33"/>
  <c r="S18" i="33"/>
  <c r="W18" i="33"/>
  <c r="O19" i="33"/>
  <c r="S19" i="33"/>
  <c r="W19" i="33"/>
  <c r="O20" i="33"/>
  <c r="S20" i="33"/>
  <c r="W20" i="33"/>
  <c r="O21" i="33"/>
  <c r="S21" i="33"/>
  <c r="W21" i="33"/>
  <c r="O22" i="33"/>
  <c r="S22" i="33"/>
  <c r="W22" i="33"/>
  <c r="O23" i="33"/>
  <c r="S23" i="33"/>
  <c r="W23" i="33"/>
  <c r="Q18" i="33"/>
  <c r="U18" i="33"/>
  <c r="Q19" i="33"/>
  <c r="U19" i="33"/>
  <c r="Q20" i="33"/>
  <c r="U20" i="33"/>
  <c r="Q21" i="33"/>
  <c r="U21" i="33"/>
  <c r="Q22" i="33"/>
  <c r="U22" i="33"/>
  <c r="Q23" i="33"/>
  <c r="U23" i="33"/>
  <c r="D18" i="33"/>
  <c r="D22" i="33"/>
  <c r="D19" i="33"/>
  <c r="D23" i="33"/>
  <c r="H21" i="33"/>
  <c r="X16" i="33"/>
  <c r="N18" i="33"/>
  <c r="L16" i="33"/>
  <c r="H16" i="33"/>
  <c r="S16" i="33"/>
  <c r="G23" i="33"/>
  <c r="G19" i="33"/>
  <c r="D17" i="33"/>
  <c r="T16" i="33"/>
  <c r="P16" i="33"/>
  <c r="R102" i="38"/>
  <c r="R99" i="38"/>
  <c r="R103" i="38"/>
  <c r="R97" i="38"/>
  <c r="R98" i="38"/>
  <c r="AJ106" i="38"/>
  <c r="AV106" i="38"/>
  <c r="AI106" i="38"/>
  <c r="AE106" i="38"/>
  <c r="AT106" i="38"/>
  <c r="AK106" i="38"/>
  <c r="AG106" i="38"/>
  <c r="AC106" i="38"/>
  <c r="AF106" i="38"/>
  <c r="R104" i="38"/>
  <c r="AU106" i="38"/>
  <c r="AH106" i="38"/>
  <c r="AD106" i="38"/>
  <c r="R100" i="38"/>
  <c r="AM106" i="38"/>
  <c r="AS106" i="38"/>
  <c r="AO106" i="38"/>
  <c r="AP106" i="38"/>
  <c r="AR106" i="38"/>
  <c r="AN106" i="38"/>
  <c r="AQ106" i="38"/>
  <c r="R101" i="38"/>
  <c r="G155" i="18"/>
  <c r="G54" i="18"/>
  <c r="G58" i="18"/>
  <c r="G62" i="18"/>
  <c r="AB62" i="18" s="1"/>
  <c r="G69" i="18"/>
  <c r="G77" i="18"/>
  <c r="AB77" i="18" s="1"/>
  <c r="G73" i="18"/>
  <c r="AB73" i="18" s="1"/>
  <c r="G71" i="18"/>
  <c r="AB71" i="18" s="1"/>
  <c r="G75" i="18"/>
  <c r="AB75" i="18" s="1"/>
  <c r="G67" i="18"/>
  <c r="AB67" i="18" s="1"/>
  <c r="G80" i="18"/>
  <c r="AB80" i="18" s="1"/>
  <c r="G84" i="18"/>
  <c r="Z84" i="18" s="1"/>
  <c r="G88" i="18"/>
  <c r="AB88" i="18" s="1"/>
  <c r="G51" i="18"/>
  <c r="AB51" i="18" s="1"/>
  <c r="G12" i="18"/>
  <c r="Z12" i="18" s="1"/>
  <c r="G41" i="18"/>
  <c r="AB41" i="18" s="1"/>
  <c r="G45" i="18"/>
  <c r="Z45" i="18" s="1"/>
  <c r="G49" i="18"/>
  <c r="G131" i="18"/>
  <c r="G139" i="18"/>
  <c r="G143" i="18"/>
  <c r="G43" i="18"/>
  <c r="G47" i="18"/>
  <c r="AB47" i="18" s="1"/>
  <c r="G92" i="18"/>
  <c r="G96" i="18"/>
  <c r="G100" i="18"/>
  <c r="Z100" i="18" s="1"/>
  <c r="G104" i="18"/>
  <c r="AD104" i="18" s="1"/>
  <c r="G153" i="18"/>
  <c r="G6" i="18"/>
  <c r="G33" i="18"/>
  <c r="G39" i="18"/>
  <c r="G42" i="18"/>
  <c r="G46" i="18"/>
  <c r="G50" i="18"/>
  <c r="G94" i="18"/>
  <c r="G98" i="18"/>
  <c r="G102" i="18"/>
  <c r="AB102" i="18" s="1"/>
  <c r="G121" i="18"/>
  <c r="AB121" i="18" s="1"/>
  <c r="G154" i="18"/>
  <c r="G147" i="18"/>
  <c r="G146" i="18"/>
  <c r="G150" i="18"/>
  <c r="G40" i="18"/>
  <c r="G44" i="18"/>
  <c r="G48" i="18"/>
  <c r="G52" i="18"/>
  <c r="Z52" i="18" s="1"/>
  <c r="G55" i="18"/>
  <c r="AB55" i="18" s="1"/>
  <c r="G56" i="18"/>
  <c r="G60" i="18"/>
  <c r="AB60" i="18" s="1"/>
  <c r="G64" i="18"/>
  <c r="G59" i="18"/>
  <c r="G63" i="18"/>
  <c r="G53" i="18"/>
  <c r="G57" i="18"/>
  <c r="AB57" i="18" s="1"/>
  <c r="G61" i="18"/>
  <c r="G65" i="18"/>
  <c r="G85" i="18"/>
  <c r="G9" i="18"/>
  <c r="G82" i="18"/>
  <c r="G86" i="18"/>
  <c r="G90" i="18"/>
  <c r="G81" i="18"/>
  <c r="G89" i="18"/>
  <c r="G79" i="18"/>
  <c r="G83" i="18"/>
  <c r="G87" i="18"/>
  <c r="G91" i="18"/>
  <c r="G134" i="18"/>
  <c r="G138" i="18"/>
  <c r="G142" i="18"/>
  <c r="G122" i="18"/>
  <c r="G126" i="18"/>
  <c r="G130" i="18"/>
  <c r="G118" i="18"/>
  <c r="G123" i="18"/>
  <c r="G127" i="18"/>
  <c r="G68" i="18"/>
  <c r="G72" i="18"/>
  <c r="G76" i="18"/>
  <c r="G66" i="18"/>
  <c r="G70" i="18"/>
  <c r="AB70" i="18" s="1"/>
  <c r="G74" i="18"/>
  <c r="G78" i="18"/>
  <c r="G31" i="18"/>
  <c r="G27" i="18"/>
  <c r="G29" i="18"/>
  <c r="W107" i="18"/>
  <c r="AB107" i="18" s="1"/>
  <c r="G149" i="18"/>
  <c r="W139" i="18"/>
  <c r="G23" i="18"/>
  <c r="G25" i="18"/>
  <c r="W123" i="18"/>
  <c r="G17" i="18"/>
  <c r="G105" i="18"/>
  <c r="G133" i="18"/>
  <c r="G15" i="18"/>
  <c r="G19" i="18"/>
  <c r="AB40" i="18"/>
  <c r="S10" i="18"/>
  <c r="G37" i="18"/>
  <c r="G117" i="18"/>
  <c r="G137" i="18"/>
  <c r="W155" i="18"/>
  <c r="Z155" i="18" s="1"/>
  <c r="Z97" i="18"/>
  <c r="W6" i="18"/>
  <c r="W27" i="18"/>
  <c r="G113" i="18"/>
  <c r="G129" i="18"/>
  <c r="G145" i="18"/>
  <c r="W111" i="18"/>
  <c r="AB111" i="18" s="1"/>
  <c r="W127" i="18"/>
  <c r="W143" i="18"/>
  <c r="G21" i="18"/>
  <c r="G35" i="18"/>
  <c r="Z101" i="18"/>
  <c r="G119" i="18"/>
  <c r="G135" i="18"/>
  <c r="G151" i="18"/>
  <c r="Z77" i="18"/>
  <c r="Z93" i="18"/>
  <c r="W19" i="18"/>
  <c r="W33" i="18"/>
  <c r="AB54" i="18"/>
  <c r="AB58" i="18"/>
  <c r="W115" i="18"/>
  <c r="AB115" i="18" s="1"/>
  <c r="W131" i="18"/>
  <c r="W147" i="18"/>
  <c r="G10" i="18"/>
  <c r="S6" i="18"/>
  <c r="G109" i="18"/>
  <c r="G125" i="18"/>
  <c r="G141" i="18"/>
  <c r="S8" i="18"/>
  <c r="S9" i="18"/>
  <c r="W15" i="18"/>
  <c r="W25" i="18"/>
  <c r="W29" i="18"/>
  <c r="W39" i="18"/>
  <c r="Z54" i="18"/>
  <c r="Z58" i="18"/>
  <c r="G8" i="18"/>
  <c r="G13" i="18"/>
  <c r="G7" i="18"/>
  <c r="W3" i="18"/>
  <c r="S3" i="18"/>
  <c r="G3" i="18"/>
  <c r="W20" i="18"/>
  <c r="G20" i="18"/>
  <c r="Z69" i="18"/>
  <c r="G11" i="18"/>
  <c r="S11" i="18"/>
  <c r="G5" i="18"/>
  <c r="S5" i="18"/>
  <c r="W16" i="18"/>
  <c r="G16" i="18"/>
  <c r="W24" i="18"/>
  <c r="G24" i="18"/>
  <c r="G30" i="18"/>
  <c r="W30" i="18"/>
  <c r="G38" i="18"/>
  <c r="W38" i="18"/>
  <c r="Z73" i="18"/>
  <c r="W2" i="18"/>
  <c r="S2" i="18"/>
  <c r="G2" i="18"/>
  <c r="G14" i="18"/>
  <c r="W14" i="18"/>
  <c r="G22" i="18"/>
  <c r="W22" i="18"/>
  <c r="W28" i="18"/>
  <c r="G28" i="18"/>
  <c r="W36" i="18"/>
  <c r="G36" i="18"/>
  <c r="AB69" i="18"/>
  <c r="S12" i="18"/>
  <c r="G34" i="18"/>
  <c r="W34" i="18"/>
  <c r="Z104" i="18"/>
  <c r="W4" i="18"/>
  <c r="S4" i="18"/>
  <c r="G4" i="18"/>
  <c r="G18" i="18"/>
  <c r="W18" i="18"/>
  <c r="G26" i="18"/>
  <c r="W26" i="18"/>
  <c r="W32" i="18"/>
  <c r="G32" i="18"/>
  <c r="AB95" i="18"/>
  <c r="AB99" i="18"/>
  <c r="AB103" i="18"/>
  <c r="S13" i="18"/>
  <c r="S7" i="18"/>
  <c r="Z95" i="18"/>
  <c r="Z99" i="18"/>
  <c r="Z103" i="18"/>
  <c r="W106" i="18"/>
  <c r="AB106" i="18" s="1"/>
  <c r="G108" i="18"/>
  <c r="W110" i="18"/>
  <c r="AB110" i="18" s="1"/>
  <c r="G112" i="18"/>
  <c r="W114" i="18"/>
  <c r="Z114" i="18" s="1"/>
  <c r="G116" i="18"/>
  <c r="W118" i="18"/>
  <c r="G120" i="18"/>
  <c r="W122" i="18"/>
  <c r="G124" i="18"/>
  <c r="W126" i="18"/>
  <c r="G128" i="18"/>
  <c r="W130" i="18"/>
  <c r="G132" i="18"/>
  <c r="W134" i="18"/>
  <c r="G136" i="18"/>
  <c r="W138" i="18"/>
  <c r="G140" i="18"/>
  <c r="W142" i="18"/>
  <c r="Z142" i="18" s="1"/>
  <c r="G144" i="18"/>
  <c r="W146" i="18"/>
  <c r="G148" i="18"/>
  <c r="W150" i="18"/>
  <c r="AB150" i="18" s="1"/>
  <c r="G152" i="18"/>
  <c r="W154" i="18"/>
  <c r="G156" i="18"/>
  <c r="AB93" i="18"/>
  <c r="AB97" i="18"/>
  <c r="AB101" i="18"/>
  <c r="C6" i="45" l="1"/>
  <c r="B6" i="45" s="1"/>
  <c r="C4" i="45"/>
  <c r="B4" i="45" s="1"/>
  <c r="C8" i="45"/>
  <c r="B8" i="45" s="1"/>
  <c r="C3" i="45"/>
  <c r="B3" i="45" s="1"/>
  <c r="C9" i="45"/>
  <c r="B9" i="45" s="1"/>
  <c r="C7" i="45"/>
  <c r="B7" i="45" s="1"/>
  <c r="C2" i="45"/>
  <c r="B2" i="45" s="1"/>
  <c r="C5" i="45"/>
  <c r="B5" i="45" s="1"/>
  <c r="B10" i="45"/>
  <c r="B22" i="45" s="1"/>
  <c r="F24" i="33"/>
  <c r="J24" i="33"/>
  <c r="N24" i="33"/>
  <c r="C22" i="33"/>
  <c r="E13" i="33"/>
  <c r="R24" i="33"/>
  <c r="C23" i="33"/>
  <c r="O24" i="33"/>
  <c r="K24" i="33"/>
  <c r="C18" i="33"/>
  <c r="Q24" i="33"/>
  <c r="P24" i="33"/>
  <c r="M24" i="33"/>
  <c r="G24" i="33"/>
  <c r="C17" i="33"/>
  <c r="X24" i="33"/>
  <c r="S24" i="33"/>
  <c r="C21" i="33"/>
  <c r="T24" i="33"/>
  <c r="L24" i="33"/>
  <c r="C10" i="33"/>
  <c r="Y105" i="38"/>
  <c r="S105" i="38"/>
  <c r="V19" i="33"/>
  <c r="I20" i="33"/>
  <c r="C20" i="33" s="1"/>
  <c r="H19" i="33"/>
  <c r="H24" i="33" s="1"/>
  <c r="U16" i="33"/>
  <c r="U24" i="33" s="1"/>
  <c r="W16" i="33"/>
  <c r="W24" i="33" s="1"/>
  <c r="V16" i="33"/>
  <c r="D16" i="33"/>
  <c r="E16" i="33"/>
  <c r="E24" i="33" s="1"/>
  <c r="R105" i="38"/>
  <c r="AB12" i="18"/>
  <c r="Z62" i="18"/>
  <c r="Z88" i="18"/>
  <c r="Z67" i="18"/>
  <c r="Z80" i="18"/>
  <c r="I10" i="18"/>
  <c r="O10" i="18" s="1"/>
  <c r="I2" i="18"/>
  <c r="O2" i="18" s="1"/>
  <c r="AB84" i="18"/>
  <c r="AD39" i="18"/>
  <c r="I11" i="18"/>
  <c r="O11" i="18" s="1"/>
  <c r="Z41" i="18"/>
  <c r="I6" i="18"/>
  <c r="O6" i="18" s="1"/>
  <c r="Z71" i="18"/>
  <c r="I3" i="18"/>
  <c r="O3" i="18" s="1"/>
  <c r="I13" i="18"/>
  <c r="O13" i="18" s="1"/>
  <c r="I9" i="18"/>
  <c r="O9" i="18" s="1"/>
  <c r="I8" i="18"/>
  <c r="O8" i="18" s="1"/>
  <c r="Z75" i="18"/>
  <c r="AB155" i="18"/>
  <c r="I4" i="18"/>
  <c r="O4" i="18" s="1"/>
  <c r="I5" i="18"/>
  <c r="O5" i="18" s="1"/>
  <c r="I7" i="18"/>
  <c r="O7" i="18" s="1"/>
  <c r="I12" i="18"/>
  <c r="O12" i="18" s="1"/>
  <c r="Z35" i="18"/>
  <c r="Z137" i="18"/>
  <c r="Z133" i="18"/>
  <c r="Z86" i="18"/>
  <c r="AB56" i="18"/>
  <c r="AB44" i="18"/>
  <c r="Z98" i="18"/>
  <c r="Z153" i="18"/>
  <c r="Z141" i="18"/>
  <c r="AB113" i="18"/>
  <c r="AB37" i="18"/>
  <c r="AB31" i="18"/>
  <c r="AB68" i="18"/>
  <c r="Z90" i="18"/>
  <c r="Z53" i="18"/>
  <c r="Z60" i="18"/>
  <c r="Z102" i="18"/>
  <c r="AB46" i="18"/>
  <c r="AB96" i="18"/>
  <c r="Z119" i="18"/>
  <c r="Z129" i="18"/>
  <c r="Z17" i="18"/>
  <c r="AB74" i="18"/>
  <c r="Z72" i="18"/>
  <c r="AB87" i="18"/>
  <c r="Z81" i="18"/>
  <c r="Z9" i="18"/>
  <c r="Z57" i="18"/>
  <c r="AB64" i="18"/>
  <c r="AD52" i="18"/>
  <c r="Z121" i="18"/>
  <c r="Z50" i="18"/>
  <c r="AB100" i="18"/>
  <c r="AB43" i="18"/>
  <c r="AB49" i="18"/>
  <c r="Z51" i="18"/>
  <c r="Z44" i="18"/>
  <c r="Z146" i="18"/>
  <c r="Z107" i="18"/>
  <c r="AB90" i="18"/>
  <c r="Z96" i="18"/>
  <c r="Z48" i="18"/>
  <c r="AB45" i="18"/>
  <c r="AB53" i="18"/>
  <c r="Z143" i="18"/>
  <c r="Z139" i="18"/>
  <c r="Z13" i="18"/>
  <c r="Z125" i="18"/>
  <c r="Z151" i="18"/>
  <c r="AB66" i="18"/>
  <c r="AB79" i="18"/>
  <c r="AD65" i="18"/>
  <c r="AB63" i="18"/>
  <c r="Z42" i="18"/>
  <c r="AB92" i="18"/>
  <c r="Z7" i="18"/>
  <c r="Z10" i="18"/>
  <c r="Z149" i="18"/>
  <c r="Z70" i="18"/>
  <c r="AB83" i="18"/>
  <c r="Z85" i="18"/>
  <c r="Z8" i="18"/>
  <c r="Z109" i="18"/>
  <c r="AB135" i="18"/>
  <c r="AB21" i="18"/>
  <c r="Z145" i="18"/>
  <c r="Z117" i="18"/>
  <c r="AB105" i="18"/>
  <c r="AB23" i="18"/>
  <c r="AD78" i="18"/>
  <c r="Z76" i="18"/>
  <c r="AD91" i="18"/>
  <c r="AB89" i="18"/>
  <c r="Z82" i="18"/>
  <c r="Z61" i="18"/>
  <c r="AB59" i="18"/>
  <c r="Z55" i="18"/>
  <c r="Z40" i="18"/>
  <c r="Z94" i="18"/>
  <c r="Z47" i="18"/>
  <c r="AB131" i="18"/>
  <c r="Z46" i="18"/>
  <c r="AB48" i="18"/>
  <c r="Z43" i="18"/>
  <c r="AB50" i="18"/>
  <c r="AB94" i="18"/>
  <c r="Z49" i="18"/>
  <c r="Z131" i="18"/>
  <c r="AB33" i="18"/>
  <c r="Z87" i="18"/>
  <c r="Z64" i="18"/>
  <c r="AB98" i="18"/>
  <c r="Z147" i="18"/>
  <c r="Z134" i="18"/>
  <c r="AB126" i="18"/>
  <c r="Z79" i="18"/>
  <c r="Z39" i="18"/>
  <c r="AB86" i="18"/>
  <c r="Z92" i="18"/>
  <c r="AB42" i="18"/>
  <c r="AB6" i="18"/>
  <c r="AB153" i="18"/>
  <c r="Z63" i="18"/>
  <c r="AB123" i="18"/>
  <c r="AB154" i="18"/>
  <c r="Z78" i="18"/>
  <c r="AB61" i="18"/>
  <c r="Z59" i="18"/>
  <c r="Z56" i="18"/>
  <c r="Z91" i="18"/>
  <c r="AB82" i="18"/>
  <c r="Z65" i="18"/>
  <c r="Z105" i="18"/>
  <c r="Z89" i="18"/>
  <c r="AB76" i="18"/>
  <c r="AB122" i="18"/>
  <c r="Z66" i="18"/>
  <c r="AB85" i="18"/>
  <c r="Z83" i="18"/>
  <c r="AB81" i="18"/>
  <c r="AB9" i="18"/>
  <c r="Z74" i="18"/>
  <c r="AB133" i="18"/>
  <c r="AB138" i="18"/>
  <c r="Z130" i="18"/>
  <c r="Z123" i="18"/>
  <c r="AB29" i="18"/>
  <c r="AB118" i="18"/>
  <c r="AB25" i="18"/>
  <c r="AB72" i="18"/>
  <c r="AB127" i="18"/>
  <c r="AB149" i="18"/>
  <c r="Z31" i="18"/>
  <c r="AB151" i="18"/>
  <c r="Z68" i="18"/>
  <c r="AB13" i="18"/>
  <c r="Z127" i="18"/>
  <c r="AB27" i="18"/>
  <c r="AB139" i="18"/>
  <c r="AB17" i="18"/>
  <c r="AB15" i="18"/>
  <c r="AD143" i="18"/>
  <c r="AB35" i="18"/>
  <c r="AB19" i="18"/>
  <c r="AB7" i="18"/>
  <c r="Z27" i="18"/>
  <c r="Z23" i="18"/>
  <c r="AB141" i="18"/>
  <c r="Z111" i="18"/>
  <c r="Z115" i="18"/>
  <c r="AB145" i="18"/>
  <c r="AB10" i="18"/>
  <c r="Z37" i="18"/>
  <c r="Z19" i="18"/>
  <c r="AB125" i="18"/>
  <c r="AD117" i="18"/>
  <c r="AB129" i="18"/>
  <c r="Z15" i="18"/>
  <c r="AB147" i="18"/>
  <c r="Z21" i="18"/>
  <c r="AB119" i="18"/>
  <c r="AB109" i="18"/>
  <c r="Z135" i="18"/>
  <c r="AB137" i="18"/>
  <c r="Z25" i="18"/>
  <c r="Z6" i="18"/>
  <c r="AB8" i="18"/>
  <c r="Z113" i="18"/>
  <c r="Z33" i="18"/>
  <c r="AB114" i="18"/>
  <c r="Z29" i="18"/>
  <c r="Z110" i="18"/>
  <c r="Z106" i="18"/>
  <c r="AB32" i="18"/>
  <c r="Z32" i="18"/>
  <c r="Z116" i="18"/>
  <c r="AB116" i="18"/>
  <c r="Z108" i="18"/>
  <c r="AB108" i="18"/>
  <c r="AB4" i="18"/>
  <c r="Z4" i="18"/>
  <c r="V4" i="18"/>
  <c r="AB22" i="18"/>
  <c r="Z22" i="18"/>
  <c r="AB2" i="18"/>
  <c r="Z2" i="18"/>
  <c r="V2" i="18"/>
  <c r="AB30" i="18"/>
  <c r="Z30" i="18"/>
  <c r="Z152" i="18"/>
  <c r="AB152" i="18"/>
  <c r="Z144" i="18"/>
  <c r="AB144" i="18"/>
  <c r="Z136" i="18"/>
  <c r="AB136" i="18"/>
  <c r="Z128" i="18"/>
  <c r="AB128" i="18"/>
  <c r="Z124" i="18"/>
  <c r="AB124" i="18"/>
  <c r="Z120" i="18"/>
  <c r="AB120" i="18"/>
  <c r="AB36" i="18"/>
  <c r="Z36" i="18"/>
  <c r="AB28" i="18"/>
  <c r="Z28" i="18"/>
  <c r="AB24" i="18"/>
  <c r="Z24" i="18"/>
  <c r="AB16" i="18"/>
  <c r="Z16" i="18"/>
  <c r="AB20" i="18"/>
  <c r="Z20" i="18"/>
  <c r="AB134" i="18"/>
  <c r="Z126" i="18"/>
  <c r="AB146" i="18"/>
  <c r="AD130" i="18"/>
  <c r="Z122" i="18"/>
  <c r="V8" i="18"/>
  <c r="Z150" i="18"/>
  <c r="AB142" i="18"/>
  <c r="Z118" i="18"/>
  <c r="V6" i="18"/>
  <c r="V9" i="18"/>
  <c r="Z112" i="18"/>
  <c r="AB112" i="18"/>
  <c r="AB34" i="18"/>
  <c r="Z34" i="18"/>
  <c r="AB14" i="18"/>
  <c r="Z14" i="18"/>
  <c r="AB38" i="18"/>
  <c r="Z38" i="18"/>
  <c r="AB11" i="18"/>
  <c r="Z11" i="18"/>
  <c r="V11" i="18"/>
  <c r="Z156" i="18"/>
  <c r="AD156" i="18"/>
  <c r="Z148" i="18"/>
  <c r="AB148" i="18"/>
  <c r="Z140" i="18"/>
  <c r="AB140" i="18"/>
  <c r="Z132" i="18"/>
  <c r="AB132" i="18"/>
  <c r="AD26" i="18"/>
  <c r="Z26" i="18"/>
  <c r="AB18" i="18"/>
  <c r="Z18" i="18"/>
  <c r="AB5" i="18"/>
  <c r="Z5" i="18"/>
  <c r="V5" i="18"/>
  <c r="AB3" i="18"/>
  <c r="V3" i="18"/>
  <c r="Z3" i="18"/>
  <c r="V10" i="18"/>
  <c r="Z154" i="18"/>
  <c r="Z138" i="18"/>
  <c r="V7" i="18"/>
  <c r="V13" i="18"/>
  <c r="V12" i="18"/>
  <c r="V24" i="33" l="1"/>
  <c r="F13" i="33"/>
  <c r="I24" i="33"/>
  <c r="C19" i="33"/>
  <c r="C16" i="33"/>
  <c r="D24" i="33"/>
  <c r="T2" i="18"/>
  <c r="U26" i="18" s="1"/>
  <c r="T12" i="18"/>
  <c r="U44" i="18" s="1"/>
  <c r="T8" i="18"/>
  <c r="U131" i="18" s="1"/>
  <c r="T10" i="18"/>
  <c r="U93" i="18" s="1"/>
  <c r="T6" i="18"/>
  <c r="U117" i="18" s="1"/>
  <c r="T4" i="18"/>
  <c r="U33" i="18" s="1"/>
  <c r="T9" i="18"/>
  <c r="U90" i="18" s="1"/>
  <c r="T5" i="18"/>
  <c r="U75" i="18" s="1"/>
  <c r="U113" i="18"/>
  <c r="U98" i="18"/>
  <c r="T13" i="18"/>
  <c r="U149" i="18" s="1"/>
  <c r="U92" i="18"/>
  <c r="T7" i="18"/>
  <c r="U119" i="18" s="1"/>
  <c r="T3" i="18"/>
  <c r="U15" i="18" s="1"/>
  <c r="T11" i="18"/>
  <c r="U54" i="18" s="1"/>
  <c r="U99" i="18"/>
  <c r="U97" i="18"/>
  <c r="U100" i="18"/>
  <c r="U102" i="18"/>
  <c r="U86" i="18"/>
  <c r="G13" i="33" l="1"/>
  <c r="D25" i="33"/>
  <c r="E25" i="33" s="1"/>
  <c r="F25" i="33" s="1"/>
  <c r="G25" i="33" s="1"/>
  <c r="H25" i="33" s="1"/>
  <c r="I25" i="33" s="1"/>
  <c r="J25" i="33" s="1"/>
  <c r="K25" i="33" s="1"/>
  <c r="L25" i="33" s="1"/>
  <c r="M25" i="33" s="1"/>
  <c r="N25" i="33" s="1"/>
  <c r="O25" i="33" s="1"/>
  <c r="P25" i="33" s="1"/>
  <c r="Q25" i="33" s="1"/>
  <c r="R25" i="33" s="1"/>
  <c r="S25" i="33" s="1"/>
  <c r="T25" i="33" s="1"/>
  <c r="U25" i="33" s="1"/>
  <c r="V25" i="33" s="1"/>
  <c r="W25" i="33" s="1"/>
  <c r="X25" i="33" s="1"/>
  <c r="C24" i="33"/>
  <c r="U34" i="18"/>
  <c r="U17" i="18"/>
  <c r="U29" i="18"/>
  <c r="U85" i="18"/>
  <c r="U31" i="18"/>
  <c r="U36" i="18"/>
  <c r="U32" i="18"/>
  <c r="U4" i="18"/>
  <c r="U9" i="18"/>
  <c r="U20" i="18"/>
  <c r="U27" i="18"/>
  <c r="U24" i="18"/>
  <c r="U39" i="18"/>
  <c r="U80" i="18"/>
  <c r="U91" i="18"/>
  <c r="U25" i="18"/>
  <c r="U106" i="18"/>
  <c r="U23" i="18"/>
  <c r="U22" i="18"/>
  <c r="U120" i="18"/>
  <c r="U38" i="18"/>
  <c r="U101" i="18"/>
  <c r="U82" i="18"/>
  <c r="U21" i="18"/>
  <c r="U2" i="18"/>
  <c r="U121" i="18"/>
  <c r="U125" i="18"/>
  <c r="U71" i="18"/>
  <c r="U77" i="18"/>
  <c r="U145" i="18"/>
  <c r="U133" i="18"/>
  <c r="U154" i="18"/>
  <c r="U68" i="18"/>
  <c r="U73" i="18"/>
  <c r="U150" i="18"/>
  <c r="U144" i="18"/>
  <c r="U141" i="18"/>
  <c r="U45" i="18"/>
  <c r="U67" i="18"/>
  <c r="U136" i="18"/>
  <c r="U143" i="18"/>
  <c r="U153" i="18"/>
  <c r="U40" i="18"/>
  <c r="U151" i="18"/>
  <c r="U69" i="18"/>
  <c r="U3" i="18"/>
  <c r="U134" i="18"/>
  <c r="U152" i="18"/>
  <c r="U146" i="18"/>
  <c r="U46" i="18"/>
  <c r="U138" i="18"/>
  <c r="U107" i="18"/>
  <c r="U139" i="18"/>
  <c r="U127" i="18"/>
  <c r="U47" i="18"/>
  <c r="U130" i="18"/>
  <c r="U115" i="18"/>
  <c r="U62" i="18"/>
  <c r="U48" i="18"/>
  <c r="U65" i="18"/>
  <c r="U118" i="18"/>
  <c r="U103" i="18"/>
  <c r="U95" i="18"/>
  <c r="U13" i="18"/>
  <c r="U132" i="18"/>
  <c r="U96" i="18"/>
  <c r="U12" i="18"/>
  <c r="U124" i="18"/>
  <c r="U110" i="18"/>
  <c r="U7" i="18"/>
  <c r="U123" i="18"/>
  <c r="U43" i="18"/>
  <c r="U8" i="18"/>
  <c r="U140" i="18"/>
  <c r="U105" i="18"/>
  <c r="U108" i="18"/>
  <c r="U53" i="18"/>
  <c r="U128" i="18"/>
  <c r="U142" i="18"/>
  <c r="U156" i="18"/>
  <c r="U114" i="18"/>
  <c r="U111" i="18"/>
  <c r="U58" i="18"/>
  <c r="U49" i="18"/>
  <c r="U42" i="18"/>
  <c r="U148" i="18"/>
  <c r="U41" i="18"/>
  <c r="U51" i="18"/>
  <c r="U52" i="18"/>
  <c r="U50" i="18"/>
  <c r="U109" i="18"/>
  <c r="U104" i="18"/>
  <c r="U10" i="18"/>
  <c r="U94" i="18"/>
  <c r="U88" i="18"/>
  <c r="U83" i="18"/>
  <c r="U89" i="18"/>
  <c r="U79" i="18"/>
  <c r="U6" i="18"/>
  <c r="U116" i="18"/>
  <c r="U112" i="18"/>
  <c r="U137" i="18"/>
  <c r="U135" i="18"/>
  <c r="U87" i="18"/>
  <c r="U30" i="18"/>
  <c r="U84" i="18"/>
  <c r="U35" i="18"/>
  <c r="U81" i="18"/>
  <c r="U78" i="18"/>
  <c r="U5" i="18"/>
  <c r="U72" i="18"/>
  <c r="U66" i="18"/>
  <c r="U70" i="18"/>
  <c r="U76" i="18"/>
  <c r="U74" i="18"/>
  <c r="U37" i="18"/>
  <c r="U28" i="18"/>
  <c r="U155" i="18"/>
  <c r="U147" i="18"/>
  <c r="U129" i="18"/>
  <c r="U126" i="18"/>
  <c r="U122" i="18"/>
  <c r="U18" i="18"/>
  <c r="U14" i="18"/>
  <c r="U16" i="18"/>
  <c r="U64" i="18"/>
  <c r="U59" i="18"/>
  <c r="U63" i="18"/>
  <c r="U61" i="18"/>
  <c r="U60" i="18"/>
  <c r="U57" i="18"/>
  <c r="U56" i="18"/>
  <c r="U55" i="18"/>
  <c r="U11" i="18"/>
  <c r="U19" i="18"/>
  <c r="H13" i="33" l="1"/>
  <c r="I13" i="33" l="1"/>
  <c r="J13" i="33" l="1"/>
  <c r="K13" i="33" l="1"/>
  <c r="L13" i="33" l="1"/>
  <c r="M13" i="33" l="1"/>
  <c r="N13" i="33" l="1"/>
  <c r="O13" i="33" l="1"/>
  <c r="P13" i="33" l="1"/>
  <c r="Q13" i="33" l="1"/>
  <c r="R13" i="33" l="1"/>
  <c r="S13" i="33" l="1"/>
  <c r="T13" i="33" l="1"/>
  <c r="U13" i="33" l="1"/>
  <c r="V13" i="33" l="1"/>
  <c r="W13" i="33" l="1"/>
  <c r="X13" i="33" l="1"/>
</calcChain>
</file>

<file path=xl/comments1.xml><?xml version="1.0" encoding="utf-8"?>
<comments xmlns="http://schemas.openxmlformats.org/spreadsheetml/2006/main">
  <authors>
    <author>Anita Tao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Anita Tao: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含专案费</t>
        </r>
        <r>
          <rPr>
            <sz val="9"/>
            <color indexed="81"/>
            <rFont val="Tahoma"/>
            <family val="2"/>
          </rPr>
          <t>22</t>
        </r>
        <r>
          <rPr>
            <sz val="9"/>
            <color indexed="81"/>
            <rFont val="宋体"/>
            <family val="3"/>
            <charset val="134"/>
          </rPr>
          <t>万</t>
        </r>
      </text>
    </comment>
  </commentList>
</comments>
</file>

<file path=xl/sharedStrings.xml><?xml version="1.0" encoding="utf-8"?>
<sst xmlns="http://schemas.openxmlformats.org/spreadsheetml/2006/main" count="1240" uniqueCount="439">
  <si>
    <t>上海区</t>
  </si>
  <si>
    <t>苏州区</t>
  </si>
  <si>
    <t>南京区</t>
  </si>
  <si>
    <t>浙江区</t>
  </si>
  <si>
    <t>华中区</t>
  </si>
  <si>
    <t>深圳区</t>
  </si>
  <si>
    <t>粤西区</t>
  </si>
  <si>
    <t>东莞区</t>
  </si>
  <si>
    <t>福建区</t>
  </si>
  <si>
    <t>北方区</t>
  </si>
  <si>
    <t>山东区</t>
  </si>
  <si>
    <t>西南区</t>
  </si>
  <si>
    <t>战略拓展部</t>
  </si>
  <si>
    <t>易飞</t>
  </si>
  <si>
    <t>SAP</t>
  </si>
  <si>
    <t>PDM</t>
  </si>
  <si>
    <t>BI</t>
  </si>
  <si>
    <t>产品线</t>
    <phoneticPr fontId="2" type="noConversion"/>
  </si>
  <si>
    <t>月</t>
    <phoneticPr fontId="2" type="noConversion"/>
  </si>
  <si>
    <t>收入预算</t>
    <phoneticPr fontId="2" type="noConversion"/>
  </si>
  <si>
    <t>费用(不含奖金)预算</t>
    <phoneticPr fontId="2" type="noConversion"/>
  </si>
  <si>
    <t>毛利预算</t>
    <phoneticPr fontId="2" type="noConversion"/>
  </si>
  <si>
    <t>分部</t>
    <phoneticPr fontId="2" type="noConversion"/>
  </si>
  <si>
    <t>毛利率预算</t>
    <phoneticPr fontId="2" type="noConversion"/>
  </si>
  <si>
    <t>签约预算</t>
  </si>
  <si>
    <t>产品部</t>
    <phoneticPr fontId="2" type="noConversion"/>
  </si>
  <si>
    <t>分销与供应链</t>
  </si>
  <si>
    <t>TOP GP华东</t>
  </si>
  <si>
    <t>TOP GP华南</t>
  </si>
  <si>
    <t>TOP GP</t>
  </si>
  <si>
    <t>1月</t>
  </si>
  <si>
    <t>实施费用</t>
    <phoneticPr fontId="2" type="noConversion"/>
  </si>
  <si>
    <t>工作流</t>
  </si>
  <si>
    <t>销售费用</t>
    <phoneticPr fontId="2" type="noConversion"/>
  </si>
  <si>
    <t>研发费用</t>
    <phoneticPr fontId="2" type="noConversion"/>
  </si>
  <si>
    <t>外包费用</t>
    <phoneticPr fontId="2" type="noConversion"/>
  </si>
  <si>
    <t>市场费用</t>
    <phoneticPr fontId="2" type="noConversion"/>
  </si>
  <si>
    <t>费用是否正确</t>
    <phoneticPr fontId="2" type="noConversion"/>
  </si>
  <si>
    <t>平均人数预算</t>
    <phoneticPr fontId="2" type="noConversion"/>
  </si>
  <si>
    <t>毛利费用比</t>
    <phoneticPr fontId="2" type="noConversion"/>
  </si>
  <si>
    <t>坏账收入比预算</t>
    <phoneticPr fontId="2" type="noConversion"/>
  </si>
  <si>
    <t>坏账准备</t>
    <phoneticPr fontId="2" type="noConversion"/>
  </si>
  <si>
    <t>产品部费率</t>
    <phoneticPr fontId="2" type="noConversion"/>
  </si>
  <si>
    <t>产品部支持费</t>
    <phoneticPr fontId="2" type="noConversion"/>
  </si>
  <si>
    <t>产品部毛利占比</t>
    <phoneticPr fontId="2" type="noConversion"/>
  </si>
  <si>
    <t>软件权利金</t>
    <phoneticPr fontId="2" type="noConversion"/>
  </si>
  <si>
    <t>上交集团毛利率</t>
    <phoneticPr fontId="2" type="noConversion"/>
  </si>
  <si>
    <t>产品部奖金比率</t>
    <phoneticPr fontId="2" type="noConversion"/>
  </si>
  <si>
    <t>产品部奖金</t>
    <phoneticPr fontId="2" type="noConversion"/>
  </si>
  <si>
    <t>地区奖金比率</t>
    <phoneticPr fontId="2" type="noConversion"/>
  </si>
  <si>
    <t>地区奖金</t>
    <phoneticPr fontId="2" type="noConversion"/>
  </si>
  <si>
    <t>战略拓展奖金比率</t>
    <phoneticPr fontId="2" type="noConversion"/>
  </si>
  <si>
    <t>战略拓展奖金</t>
    <phoneticPr fontId="2" type="noConversion"/>
  </si>
  <si>
    <t>补贴收入率</t>
    <phoneticPr fontId="2" type="noConversion"/>
  </si>
  <si>
    <t>1月</t>
    <phoneticPr fontId="2" type="noConversion"/>
  </si>
  <si>
    <t>易飞</t>
    <phoneticPr fontId="2" type="noConversion"/>
  </si>
  <si>
    <t>协同管理</t>
    <phoneticPr fontId="2" type="noConversion"/>
  </si>
  <si>
    <t>OA</t>
    <phoneticPr fontId="2" type="noConversion"/>
  </si>
  <si>
    <t>工作流</t>
    <phoneticPr fontId="2" type="noConversion"/>
  </si>
  <si>
    <t>分销与供应链</t>
    <phoneticPr fontId="2" type="noConversion"/>
  </si>
  <si>
    <t>易桥</t>
    <phoneticPr fontId="2" type="noConversion"/>
  </si>
  <si>
    <t>SAP</t>
    <phoneticPr fontId="2" type="noConversion"/>
  </si>
  <si>
    <t>1月</t>
    <phoneticPr fontId="2" type="noConversion"/>
  </si>
  <si>
    <t>PDM</t>
    <phoneticPr fontId="2" type="noConversion"/>
  </si>
  <si>
    <t>1月</t>
    <phoneticPr fontId="2" type="noConversion"/>
  </si>
  <si>
    <t>易助</t>
    <phoneticPr fontId="2" type="noConversion"/>
  </si>
  <si>
    <t>易成</t>
    <phoneticPr fontId="2" type="noConversion"/>
  </si>
  <si>
    <t>BI</t>
    <phoneticPr fontId="2" type="noConversion"/>
  </si>
  <si>
    <t>HR</t>
    <phoneticPr fontId="2" type="noConversion"/>
  </si>
  <si>
    <t>TOP GP华南</t>
    <phoneticPr fontId="2" type="noConversion"/>
  </si>
  <si>
    <t>TOP GP华东</t>
    <phoneticPr fontId="2" type="noConversion"/>
  </si>
  <si>
    <t>易飞</t>
    <phoneticPr fontId="2" type="noConversion"/>
  </si>
  <si>
    <t>OA</t>
    <phoneticPr fontId="2" type="noConversion"/>
  </si>
  <si>
    <t>易桥</t>
    <phoneticPr fontId="2" type="noConversion"/>
  </si>
  <si>
    <t>易助</t>
    <phoneticPr fontId="2" type="noConversion"/>
  </si>
  <si>
    <t>易成</t>
    <phoneticPr fontId="2" type="noConversion"/>
  </si>
  <si>
    <t>BI</t>
    <phoneticPr fontId="2" type="noConversion"/>
  </si>
  <si>
    <t>PDM</t>
    <phoneticPr fontId="2" type="noConversion"/>
  </si>
  <si>
    <t>工作流</t>
    <phoneticPr fontId="2" type="noConversion"/>
  </si>
  <si>
    <t>有问题的我用桔黄色表示</t>
    <phoneticPr fontId="12" type="noConversion"/>
  </si>
  <si>
    <t>1、根据11月收入情况，我调低了2011年总收入</t>
    <phoneticPr fontId="12" type="noConversion"/>
  </si>
  <si>
    <t>3、2012年的职能费用（含专案）我调整为3800.</t>
    <phoneticPr fontId="12" type="noConversion"/>
  </si>
  <si>
    <t>4、调整了2012年补贴收入和坏账的比率。</t>
    <phoneticPr fontId="12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</si>
  <si>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费用率表中的数据有问题，与事业部提报的预算表中不一致，我只看了OA和SAP,请全面检查一下。</t>
    </r>
    <phoneticPr fontId="12" type="noConversion"/>
  </si>
  <si>
    <r>
      <t>2</t>
    </r>
    <r>
      <rPr>
        <sz val="11"/>
        <color rgb="FFFF0000"/>
        <rFont val="宋体"/>
        <family val="3"/>
        <charset val="134"/>
        <scheme val="minor"/>
      </rPr>
      <t>、2011年费用链接有问题</t>
    </r>
    <r>
      <rPr>
        <sz val="11"/>
        <color theme="1"/>
        <rFont val="宋体"/>
        <family val="3"/>
        <charset val="134"/>
        <scheme val="minor"/>
      </rPr>
      <t>，有的部门数字不正确。</t>
    </r>
    <phoneticPr fontId="12" type="noConversion"/>
  </si>
  <si>
    <t>6、SAP\OA2010年的销售管理费用我调整为比直销收入的了，为和后两年保持一致。</t>
    <phoneticPr fontId="12" type="noConversion"/>
  </si>
  <si>
    <t>1、张梅预算表中战略拓展收入为3880，但我的为3637。</t>
    <phoneticPr fontId="12" type="noConversion"/>
  </si>
  <si>
    <t>2、张梅预算表中OA收入为4750，但我的为4384。</t>
    <phoneticPr fontId="12" type="noConversion"/>
  </si>
  <si>
    <t>3、张梅预算表中工作流收入为1950，但我的为1990。</t>
    <phoneticPr fontId="12" type="noConversion"/>
  </si>
  <si>
    <t>现2011年收入应该如何分布？</t>
    <phoneticPr fontId="12" type="noConversion"/>
  </si>
  <si>
    <t>已改好</t>
    <phoneticPr fontId="12" type="noConversion"/>
  </si>
  <si>
    <t>已检查完毕</t>
    <phoneticPr fontId="12" type="noConversion"/>
  </si>
  <si>
    <t>项目管理</t>
  </si>
  <si>
    <t>系统实施</t>
    <phoneticPr fontId="12" type="noConversion"/>
  </si>
  <si>
    <t>A</t>
    <phoneticPr fontId="12" type="noConversion"/>
  </si>
  <si>
    <t>B</t>
    <phoneticPr fontId="12" type="noConversion"/>
  </si>
  <si>
    <t>P</t>
    <phoneticPr fontId="12" type="noConversion"/>
  </si>
  <si>
    <t>S</t>
    <phoneticPr fontId="12" type="noConversion"/>
  </si>
  <si>
    <t>D1</t>
    <phoneticPr fontId="12" type="noConversion"/>
  </si>
  <si>
    <t>A2.1</t>
    <phoneticPr fontId="12" type="noConversion"/>
  </si>
  <si>
    <t>A2.3</t>
  </si>
  <si>
    <t>A3</t>
    <phoneticPr fontId="12" type="noConversion"/>
  </si>
  <si>
    <t>A3.2</t>
  </si>
  <si>
    <t>A3.3</t>
  </si>
  <si>
    <t>B1.2</t>
  </si>
  <si>
    <t>B1.3</t>
  </si>
  <si>
    <t>B2.2</t>
  </si>
  <si>
    <t>B2.3</t>
  </si>
  <si>
    <t>C1.2</t>
  </si>
  <si>
    <t>C1.3</t>
  </si>
  <si>
    <t>C2.2</t>
  </si>
  <si>
    <t>C2.3</t>
  </si>
  <si>
    <t>A4.3</t>
  </si>
  <si>
    <t>A2.2</t>
    <phoneticPr fontId="12" type="noConversion"/>
  </si>
  <si>
    <t>B2.4</t>
  </si>
  <si>
    <t>一级</t>
    <phoneticPr fontId="12" type="noConversion"/>
  </si>
  <si>
    <t>二级</t>
    <phoneticPr fontId="12" type="noConversion"/>
  </si>
  <si>
    <t>三级</t>
    <phoneticPr fontId="12" type="noConversion"/>
  </si>
  <si>
    <t>项目经理</t>
    <phoneticPr fontId="12" type="noConversion"/>
  </si>
  <si>
    <t>质量经理</t>
    <phoneticPr fontId="12" type="noConversion"/>
  </si>
  <si>
    <t>架构师</t>
    <phoneticPr fontId="12" type="noConversion"/>
  </si>
  <si>
    <t>业务专家</t>
    <phoneticPr fontId="12" type="noConversion"/>
  </si>
  <si>
    <t>系统分析员</t>
    <phoneticPr fontId="12" type="noConversion"/>
  </si>
  <si>
    <t>测试工程师</t>
    <phoneticPr fontId="12" type="noConversion"/>
  </si>
  <si>
    <t>系统工程师</t>
    <phoneticPr fontId="12" type="noConversion"/>
  </si>
  <si>
    <t>系统管理员</t>
    <phoneticPr fontId="12" type="noConversion"/>
  </si>
  <si>
    <t>业务代表</t>
    <phoneticPr fontId="12" type="noConversion"/>
  </si>
  <si>
    <t>运维支持</t>
    <phoneticPr fontId="12" type="noConversion"/>
  </si>
  <si>
    <t>软件工程师</t>
    <phoneticPr fontId="12" type="noConversion"/>
  </si>
  <si>
    <t>依赖关系</t>
    <phoneticPr fontId="12" type="noConversion"/>
  </si>
  <si>
    <t>A1.2</t>
  </si>
  <si>
    <t>A1.3</t>
  </si>
  <si>
    <t>A1.1</t>
    <phoneticPr fontId="12" type="noConversion"/>
  </si>
  <si>
    <t>管理员培训</t>
    <phoneticPr fontId="12" type="noConversion"/>
  </si>
  <si>
    <t>B2.3</t>
    <phoneticPr fontId="12" type="noConversion"/>
  </si>
  <si>
    <r>
      <t>W</t>
    </r>
    <r>
      <rPr>
        <sz val="8"/>
        <color theme="1"/>
        <rFont val="宋体"/>
        <family val="3"/>
        <charset val="134"/>
      </rPr>
      <t>老师</t>
    </r>
    <phoneticPr fontId="12" type="noConversion"/>
  </si>
  <si>
    <t>Arch</t>
    <phoneticPr fontId="12" type="noConversion"/>
  </si>
  <si>
    <t>R</t>
    <phoneticPr fontId="12" type="noConversion"/>
  </si>
  <si>
    <t>S</t>
    <phoneticPr fontId="12" type="noConversion"/>
  </si>
  <si>
    <t>最早结束</t>
    <phoneticPr fontId="12" type="noConversion"/>
  </si>
  <si>
    <t>最迟开始</t>
    <phoneticPr fontId="12" type="noConversion"/>
  </si>
  <si>
    <t>最早开始</t>
    <phoneticPr fontId="12" type="noConversion"/>
  </si>
  <si>
    <t>项目经理</t>
    <phoneticPr fontId="12" type="noConversion"/>
  </si>
  <si>
    <t>最早</t>
    <phoneticPr fontId="12" type="noConversion"/>
  </si>
  <si>
    <t>最迟</t>
    <phoneticPr fontId="12" type="noConversion"/>
  </si>
  <si>
    <t>最迟结束</t>
    <phoneticPr fontId="12" type="noConversion"/>
  </si>
  <si>
    <t>R</t>
    <phoneticPr fontId="12" type="noConversion"/>
  </si>
  <si>
    <t>软件工程师</t>
    <phoneticPr fontId="12" type="noConversion"/>
  </si>
  <si>
    <t>总时差</t>
    <phoneticPr fontId="12" type="noConversion"/>
  </si>
  <si>
    <t>负责</t>
    <phoneticPr fontId="12" type="noConversion"/>
  </si>
  <si>
    <t>软件系统</t>
    <phoneticPr fontId="12" type="noConversion"/>
  </si>
  <si>
    <t>A1</t>
    <phoneticPr fontId="12" type="noConversion"/>
  </si>
  <si>
    <t>需求分析</t>
    <phoneticPr fontId="12" type="noConversion"/>
  </si>
  <si>
    <t>R</t>
    <phoneticPr fontId="12" type="noConversion"/>
  </si>
  <si>
    <t>P</t>
    <phoneticPr fontId="12" type="noConversion"/>
  </si>
  <si>
    <t>S</t>
    <phoneticPr fontId="12" type="noConversion"/>
  </si>
  <si>
    <t>A2</t>
    <phoneticPr fontId="12" type="noConversion"/>
  </si>
  <si>
    <t>系统设计</t>
    <phoneticPr fontId="12" type="noConversion"/>
  </si>
  <si>
    <t>A1</t>
    <phoneticPr fontId="12" type="noConversion"/>
  </si>
  <si>
    <t>P</t>
    <phoneticPr fontId="12" type="noConversion"/>
  </si>
  <si>
    <t>系统开发</t>
    <phoneticPr fontId="12" type="noConversion"/>
  </si>
  <si>
    <t>Arch</t>
    <phoneticPr fontId="12" type="noConversion"/>
  </si>
  <si>
    <t>A2,C1.3</t>
    <phoneticPr fontId="12" type="noConversion"/>
  </si>
  <si>
    <t>A3.1</t>
    <phoneticPr fontId="12" type="noConversion"/>
  </si>
  <si>
    <t>P</t>
    <phoneticPr fontId="12" type="noConversion"/>
  </si>
  <si>
    <t>A4</t>
    <phoneticPr fontId="12" type="noConversion"/>
  </si>
  <si>
    <t>系统测试</t>
    <phoneticPr fontId="12" type="noConversion"/>
  </si>
  <si>
    <t>QM待定</t>
    <phoneticPr fontId="12" type="noConversion"/>
  </si>
  <si>
    <t>A4.1</t>
    <phoneticPr fontId="12" type="noConversion"/>
  </si>
  <si>
    <t>集成测试</t>
    <phoneticPr fontId="12" type="noConversion"/>
  </si>
  <si>
    <t>P</t>
    <phoneticPr fontId="12" type="noConversion"/>
  </si>
  <si>
    <t>R</t>
    <phoneticPr fontId="12" type="noConversion"/>
  </si>
  <si>
    <t>S</t>
    <phoneticPr fontId="12" type="noConversion"/>
  </si>
  <si>
    <t>A3</t>
    <phoneticPr fontId="12" type="noConversion"/>
  </si>
  <si>
    <t>A4.2</t>
    <phoneticPr fontId="12" type="noConversion"/>
  </si>
  <si>
    <t>验收测试</t>
    <phoneticPr fontId="12" type="noConversion"/>
  </si>
  <si>
    <t>R</t>
    <phoneticPr fontId="12" type="noConversion"/>
  </si>
  <si>
    <t>P</t>
    <phoneticPr fontId="12" type="noConversion"/>
  </si>
  <si>
    <t>S</t>
    <phoneticPr fontId="12" type="noConversion"/>
  </si>
  <si>
    <t>S</t>
    <phoneticPr fontId="12" type="noConversion"/>
  </si>
  <si>
    <t>A4.2,B1.3,B2.4</t>
    <phoneticPr fontId="12" type="noConversion"/>
  </si>
  <si>
    <t>B1</t>
    <phoneticPr fontId="12" type="noConversion"/>
  </si>
  <si>
    <t>数据移植</t>
    <phoneticPr fontId="12" type="noConversion"/>
  </si>
  <si>
    <t>Arch(代)</t>
    <phoneticPr fontId="12" type="noConversion"/>
  </si>
  <si>
    <t>B1.1</t>
    <phoneticPr fontId="12" type="noConversion"/>
  </si>
  <si>
    <t>映射关系分析</t>
    <phoneticPr fontId="12" type="noConversion"/>
  </si>
  <si>
    <t>P</t>
    <phoneticPr fontId="12" type="noConversion"/>
  </si>
  <si>
    <t>A2</t>
    <phoneticPr fontId="12" type="noConversion"/>
  </si>
  <si>
    <t>转换程序开发</t>
    <phoneticPr fontId="12" type="noConversion"/>
  </si>
  <si>
    <t>B1.2</t>
    <phoneticPr fontId="12" type="noConversion"/>
  </si>
  <si>
    <t>数据转换</t>
    <phoneticPr fontId="12" type="noConversion"/>
  </si>
  <si>
    <t>B1.3</t>
    <phoneticPr fontId="12" type="noConversion"/>
  </si>
  <si>
    <t>W老师(代)</t>
    <phoneticPr fontId="12" type="noConversion"/>
  </si>
  <si>
    <t>B2.1</t>
    <phoneticPr fontId="12" type="noConversion"/>
  </si>
  <si>
    <t>编写操作手册</t>
    <phoneticPr fontId="12" type="noConversion"/>
  </si>
  <si>
    <t>A1</t>
    <phoneticPr fontId="12" type="noConversion"/>
  </si>
  <si>
    <t>用户操作培训</t>
    <phoneticPr fontId="12" type="noConversion"/>
  </si>
  <si>
    <t>B2.1</t>
    <phoneticPr fontId="12" type="noConversion"/>
  </si>
  <si>
    <t>编写管理员手册</t>
    <phoneticPr fontId="12" type="noConversion"/>
  </si>
  <si>
    <t>A2</t>
    <phoneticPr fontId="12" type="noConversion"/>
  </si>
  <si>
    <t>B3</t>
    <phoneticPr fontId="12" type="noConversion"/>
  </si>
  <si>
    <t>系统切换</t>
    <phoneticPr fontId="12" type="noConversion"/>
  </si>
  <si>
    <r>
      <rPr>
        <sz val="8"/>
        <color theme="1"/>
        <rFont val="宋体"/>
        <family val="3"/>
        <charset val="134"/>
      </rPr>
      <t>小</t>
    </r>
    <r>
      <rPr>
        <sz val="8"/>
        <color theme="1"/>
        <rFont val="Times New Roman"/>
        <family val="1"/>
      </rPr>
      <t>M/G</t>
    </r>
    <r>
      <rPr>
        <sz val="8"/>
        <color theme="1"/>
        <rFont val="宋体"/>
        <family val="3"/>
        <charset val="134"/>
      </rPr>
      <t>总</t>
    </r>
    <phoneticPr fontId="12" type="noConversion"/>
  </si>
  <si>
    <t>B3.1</t>
    <phoneticPr fontId="12" type="noConversion"/>
  </si>
  <si>
    <t>系统安装</t>
    <phoneticPr fontId="12" type="noConversion"/>
  </si>
  <si>
    <t>A4.2,C2.3</t>
    <phoneticPr fontId="12" type="noConversion"/>
  </si>
  <si>
    <t>B3.2</t>
    <phoneticPr fontId="12" type="noConversion"/>
  </si>
  <si>
    <t>切换和试运行</t>
    <phoneticPr fontId="12" type="noConversion"/>
  </si>
  <si>
    <t>B2.2,B3.1,A4.3</t>
    <phoneticPr fontId="12" type="noConversion"/>
  </si>
  <si>
    <t>C</t>
    <phoneticPr fontId="12" type="noConversion"/>
  </si>
  <si>
    <t>系统环境</t>
    <phoneticPr fontId="12" type="noConversion"/>
  </si>
  <si>
    <t>C1</t>
    <phoneticPr fontId="12" type="noConversion"/>
  </si>
  <si>
    <t>主机环境</t>
    <phoneticPr fontId="12" type="noConversion"/>
  </si>
  <si>
    <t>C1.1</t>
    <phoneticPr fontId="12" type="noConversion"/>
  </si>
  <si>
    <t>确定主机配置</t>
    <phoneticPr fontId="12" type="noConversion"/>
  </si>
  <si>
    <t>D1</t>
    <phoneticPr fontId="12" type="noConversion"/>
  </si>
  <si>
    <t>主机设备采购</t>
    <phoneticPr fontId="12" type="noConversion"/>
  </si>
  <si>
    <t>主机安装调试</t>
    <phoneticPr fontId="12" type="noConversion"/>
  </si>
  <si>
    <t>C1.2</t>
    <phoneticPr fontId="12" type="noConversion"/>
  </si>
  <si>
    <t>C2</t>
    <phoneticPr fontId="12" type="noConversion"/>
  </si>
  <si>
    <t>网点环境</t>
    <phoneticPr fontId="12" type="noConversion"/>
  </si>
  <si>
    <t>C2.1</t>
    <phoneticPr fontId="12" type="noConversion"/>
  </si>
  <si>
    <t>网点设备调查</t>
    <phoneticPr fontId="12" type="noConversion"/>
  </si>
  <si>
    <t>网点配置标准</t>
    <phoneticPr fontId="12" type="noConversion"/>
  </si>
  <si>
    <t>网点设备改造</t>
    <phoneticPr fontId="12" type="noConversion"/>
  </si>
  <si>
    <t>C2.2</t>
    <phoneticPr fontId="12" type="noConversion"/>
  </si>
  <si>
    <t>D</t>
    <phoneticPr fontId="12" type="noConversion"/>
  </si>
  <si>
    <t>项目启动</t>
    <phoneticPr fontId="12" type="noConversion"/>
  </si>
  <si>
    <t>D2</t>
    <phoneticPr fontId="12" type="noConversion"/>
  </si>
  <si>
    <t>移交收尾</t>
    <phoneticPr fontId="12" type="noConversion"/>
  </si>
  <si>
    <t>质量经理</t>
    <phoneticPr fontId="12" type="noConversion"/>
  </si>
  <si>
    <t>架构师</t>
    <phoneticPr fontId="12" type="noConversion"/>
  </si>
  <si>
    <t>业务专家</t>
    <phoneticPr fontId="12" type="noConversion"/>
  </si>
  <si>
    <t>系统分析员</t>
    <phoneticPr fontId="12" type="noConversion"/>
  </si>
  <si>
    <t>测试工程师</t>
    <phoneticPr fontId="12" type="noConversion"/>
  </si>
  <si>
    <t>系统工程师</t>
    <phoneticPr fontId="12" type="noConversion"/>
  </si>
  <si>
    <t>计划</t>
    <phoneticPr fontId="12" type="noConversion"/>
  </si>
  <si>
    <t>费率</t>
    <phoneticPr fontId="12" type="noConversion"/>
  </si>
  <si>
    <t>工作量</t>
    <phoneticPr fontId="12" type="noConversion"/>
  </si>
  <si>
    <t>每周人数</t>
    <phoneticPr fontId="12" type="noConversion"/>
  </si>
  <si>
    <t>B2</t>
    <phoneticPr fontId="12" type="noConversion"/>
  </si>
  <si>
    <t>用户培训</t>
    <phoneticPr fontId="12" type="noConversion"/>
  </si>
  <si>
    <t>调整
工期</t>
    <phoneticPr fontId="12" type="noConversion"/>
  </si>
  <si>
    <t>调整
工作量</t>
    <phoneticPr fontId="12" type="noConversion"/>
  </si>
  <si>
    <t>计划开始</t>
    <phoneticPr fontId="12" type="noConversion"/>
  </si>
  <si>
    <t>计划结束</t>
    <phoneticPr fontId="12" type="noConversion"/>
  </si>
  <si>
    <t>x</t>
    <phoneticPr fontId="12" type="noConversion"/>
  </si>
  <si>
    <t>业务专家</t>
    <phoneticPr fontId="12" type="noConversion"/>
  </si>
  <si>
    <t>系统分析员</t>
    <phoneticPr fontId="12" type="noConversion"/>
  </si>
  <si>
    <t>工作量</t>
    <phoneticPr fontId="20" type="noConversion"/>
  </si>
  <si>
    <t>工作量合计</t>
    <phoneticPr fontId="20" type="noConversion"/>
  </si>
  <si>
    <t>每周人数</t>
    <phoneticPr fontId="20" type="noConversion"/>
  </si>
  <si>
    <t>累计人天</t>
    <phoneticPr fontId="20" type="noConversion"/>
  </si>
  <si>
    <t>科目</t>
  </si>
  <si>
    <t>合计（元）</t>
  </si>
  <si>
    <t>费率</t>
  </si>
  <si>
    <t>单位名称</t>
  </si>
  <si>
    <t>说明</t>
  </si>
  <si>
    <t>项目经理</t>
  </si>
  <si>
    <t>人天</t>
  </si>
  <si>
    <t>质量经理</t>
  </si>
  <si>
    <t>架构师</t>
  </si>
  <si>
    <t>业务专家</t>
  </si>
  <si>
    <t>系统分析员</t>
  </si>
  <si>
    <t>软件工程师</t>
  </si>
  <si>
    <t>测试工程事</t>
  </si>
  <si>
    <t>系统工程师</t>
  </si>
  <si>
    <t>人工成本合计</t>
  </si>
  <si>
    <t>交通费</t>
  </si>
  <si>
    <t>人次</t>
  </si>
  <si>
    <t>住宿费</t>
  </si>
  <si>
    <t>补助费</t>
  </si>
  <si>
    <t>市内交通</t>
  </si>
  <si>
    <t>差旅费合计</t>
  </si>
  <si>
    <t>人员培训费</t>
  </si>
  <si>
    <t>次</t>
  </si>
  <si>
    <t>办公用品</t>
  </si>
  <si>
    <t>场地租赁</t>
  </si>
  <si>
    <r>
      <t>200</t>
    </r>
    <r>
      <rPr>
        <sz val="10"/>
        <color theme="1"/>
        <rFont val="宋体"/>
        <family val="3"/>
        <charset val="134"/>
      </rPr>
      <t>平米办公场地，</t>
    </r>
    <r>
      <rPr>
        <sz val="10"/>
        <color theme="1"/>
        <rFont val="Times New Roman"/>
        <family val="1"/>
      </rPr>
      <t>5</t>
    </r>
    <r>
      <rPr>
        <sz val="10"/>
        <color theme="1"/>
        <rFont val="宋体"/>
        <family val="3"/>
        <charset val="134"/>
      </rPr>
      <t>个月</t>
    </r>
  </si>
  <si>
    <t>设备采购</t>
  </si>
  <si>
    <t>台</t>
  </si>
  <si>
    <t>投影仪</t>
  </si>
  <si>
    <t>办公费用合计</t>
  </si>
  <si>
    <r>
      <t>备用金</t>
    </r>
    <r>
      <rPr>
        <sz val="10"/>
        <color theme="1"/>
        <rFont val="Times New Roman"/>
        <family val="1"/>
      </rPr>
      <t xml:space="preserve"> </t>
    </r>
  </si>
  <si>
    <t>备用金</t>
  </si>
  <si>
    <t>总计</t>
  </si>
  <si>
    <t>数量</t>
    <phoneticPr fontId="12" type="noConversion"/>
  </si>
  <si>
    <r>
      <rPr>
        <sz val="10"/>
        <color theme="1"/>
        <rFont val="宋体"/>
        <family val="3"/>
        <charset val="134"/>
      </rPr>
      <t>往返机票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车费</t>
    </r>
    <phoneticPr fontId="12" type="noConversion"/>
  </si>
  <si>
    <t>宾馆住宿</t>
    <phoneticPr fontId="12" type="noConversion"/>
  </si>
  <si>
    <t>人天</t>
    <phoneticPr fontId="12" type="noConversion"/>
  </si>
  <si>
    <t>人月</t>
    <phoneticPr fontId="12" type="noConversion"/>
  </si>
  <si>
    <r>
      <t>元/月</t>
    </r>
    <r>
      <rPr>
        <sz val="10"/>
        <color theme="1"/>
        <rFont val="Times New Roman"/>
        <family val="1"/>
      </rPr>
      <t xml:space="preserve"> </t>
    </r>
    <phoneticPr fontId="12" type="noConversion"/>
  </si>
  <si>
    <t>每周人天</t>
    <phoneticPr fontId="20" type="noConversion"/>
  </si>
  <si>
    <t>每周成本</t>
    <phoneticPr fontId="20" type="noConversion"/>
  </si>
  <si>
    <t>累计成本</t>
    <phoneticPr fontId="12" type="noConversion"/>
  </si>
  <si>
    <t>成本</t>
    <phoneticPr fontId="20" type="noConversion"/>
  </si>
  <si>
    <t>测试</t>
    <phoneticPr fontId="12" type="noConversion"/>
  </si>
  <si>
    <t>X</t>
    <phoneticPr fontId="12" type="noConversion"/>
  </si>
  <si>
    <t>序号</t>
    <phoneticPr fontId="12" type="noConversion"/>
  </si>
  <si>
    <t>时间</t>
    <phoneticPr fontId="12" type="noConversion"/>
  </si>
  <si>
    <t>理论
人天</t>
    <phoneticPr fontId="12" type="noConversion"/>
  </si>
  <si>
    <t>计划
人天</t>
    <phoneticPr fontId="12" type="noConversion"/>
  </si>
  <si>
    <t>计划
人数</t>
    <phoneticPr fontId="12" type="noConversion"/>
  </si>
  <si>
    <t>X</t>
    <phoneticPr fontId="12" type="noConversion"/>
  </si>
  <si>
    <t>分类资源表</t>
    <phoneticPr fontId="12" type="noConversion"/>
  </si>
  <si>
    <t>EAC2
=AC+(BAC-EV)</t>
    <phoneticPr fontId="12" type="noConversion"/>
  </si>
  <si>
    <t>EAC3
=AC+重估</t>
    <phoneticPr fontId="12" type="noConversion"/>
  </si>
  <si>
    <t>EAC1
=BAC/CPI</t>
    <phoneticPr fontId="12" type="noConversion"/>
  </si>
  <si>
    <t>SPI
=EV/PV</t>
    <phoneticPr fontId="12" type="noConversion"/>
  </si>
  <si>
    <t>CPI
=EV/AC</t>
    <phoneticPr fontId="12" type="noConversion"/>
  </si>
  <si>
    <t>SV
=EV-PV</t>
    <phoneticPr fontId="12" type="noConversion"/>
  </si>
  <si>
    <t>CV
=EV-AC</t>
    <phoneticPr fontId="12" type="noConversion"/>
  </si>
  <si>
    <t>当期人工
（人天）</t>
    <phoneticPr fontId="12" type="noConversion"/>
  </si>
  <si>
    <t>累计人工
（人天）</t>
    <phoneticPr fontId="12" type="noConversion"/>
  </si>
  <si>
    <t>当期成本
（万元）</t>
    <phoneticPr fontId="12" type="noConversion"/>
  </si>
  <si>
    <t>累计成本
（万元）</t>
    <phoneticPr fontId="12" type="noConversion"/>
  </si>
  <si>
    <t>PV
（人天）</t>
    <phoneticPr fontId="12" type="noConversion"/>
  </si>
  <si>
    <t>EV
（人天）</t>
    <phoneticPr fontId="12" type="noConversion"/>
  </si>
  <si>
    <t>时间-投入表</t>
    <phoneticPr fontId="12" type="noConversion"/>
  </si>
  <si>
    <t>绩效跟踪表</t>
    <phoneticPr fontId="12" type="noConversion"/>
  </si>
  <si>
    <t>AC
（人天）</t>
    <phoneticPr fontId="12" type="noConversion"/>
  </si>
  <si>
    <t>三级</t>
    <phoneticPr fontId="2" type="noConversion"/>
  </si>
  <si>
    <t>二级</t>
    <phoneticPr fontId="2" type="noConversion"/>
  </si>
  <si>
    <t>备注</t>
    <phoneticPr fontId="2" type="noConversion"/>
  </si>
  <si>
    <t>一级</t>
    <phoneticPr fontId="2" type="noConversion"/>
  </si>
  <si>
    <t>编号</t>
    <phoneticPr fontId="2" type="noConversion"/>
  </si>
  <si>
    <t>…</t>
  </si>
  <si>
    <t>高</t>
  </si>
  <si>
    <r>
      <t>功能</t>
    </r>
    <r>
      <rPr>
        <sz val="9"/>
        <rFont val="Times New Roman"/>
        <family val="1"/>
      </rPr>
      <t>1</t>
    </r>
  </si>
  <si>
    <t>1.1.3.1</t>
    <phoneticPr fontId="2" type="noConversion"/>
  </si>
  <si>
    <t>功能集3</t>
    <phoneticPr fontId="2" type="noConversion"/>
  </si>
  <si>
    <t>1.1.3</t>
    <phoneticPr fontId="2" type="noConversion"/>
  </si>
  <si>
    <t>1.1.2.1</t>
    <phoneticPr fontId="2" type="noConversion"/>
  </si>
  <si>
    <t>功能集2</t>
  </si>
  <si>
    <t>1.1.2</t>
  </si>
  <si>
    <t>中</t>
  </si>
  <si>
    <r>
      <t>功能</t>
    </r>
    <r>
      <rPr>
        <sz val="9"/>
        <rFont val="Times New Roman"/>
        <family val="1"/>
      </rPr>
      <t>3</t>
    </r>
  </si>
  <si>
    <t>1.1.1.3</t>
  </si>
  <si>
    <t>低</t>
  </si>
  <si>
    <t>功能2</t>
  </si>
  <si>
    <t>1.1.1.2</t>
  </si>
  <si>
    <t>1.1.1.1</t>
  </si>
  <si>
    <t>功能集1</t>
  </si>
  <si>
    <t>1.1.1</t>
  </si>
  <si>
    <t>子系统1</t>
  </si>
  <si>
    <t>测试</t>
    <phoneticPr fontId="2" type="noConversion"/>
  </si>
  <si>
    <t>编码</t>
    <phoneticPr fontId="2" type="noConversion"/>
  </si>
  <si>
    <t>设计</t>
    <phoneticPr fontId="2" type="noConversion"/>
  </si>
  <si>
    <t>需求</t>
    <phoneticPr fontId="2" type="noConversion"/>
  </si>
  <si>
    <t>高</t>
    <phoneticPr fontId="2" type="noConversion"/>
  </si>
  <si>
    <t>期待</t>
    <phoneticPr fontId="2" type="noConversion"/>
  </si>
  <si>
    <t>低</t>
    <phoneticPr fontId="2" type="noConversion"/>
  </si>
  <si>
    <t>备注</t>
    <phoneticPr fontId="2" type="noConversion"/>
  </si>
  <si>
    <t>假设条件</t>
    <phoneticPr fontId="2" type="noConversion"/>
  </si>
  <si>
    <t>工作量分布</t>
    <phoneticPr fontId="2" type="noConversion"/>
  </si>
  <si>
    <t>工作量（人天）</t>
    <phoneticPr fontId="2" type="noConversion"/>
  </si>
  <si>
    <t>复杂度</t>
    <phoneticPr fontId="2" type="noConversion"/>
  </si>
  <si>
    <t>中</t>
    <phoneticPr fontId="2" type="noConversion"/>
  </si>
  <si>
    <t>4+</t>
    <phoneticPr fontId="2" type="noConversion"/>
  </si>
  <si>
    <t>&gt;8</t>
    <phoneticPr fontId="2" type="noConversion"/>
  </si>
  <si>
    <t>2,3</t>
    <phoneticPr fontId="2" type="noConversion"/>
  </si>
  <si>
    <t>3-7</t>
    <phoneticPr fontId="2" type="noConversion"/>
  </si>
  <si>
    <t>0,1</t>
    <phoneticPr fontId="2" type="noConversion"/>
  </si>
  <si>
    <t>&lt;3</t>
    <phoneticPr fontId="2" type="noConversion"/>
  </si>
  <si>
    <r>
      <rPr>
        <sz val="12"/>
        <rFont val="宋体"/>
        <family val="3"/>
        <charset val="134"/>
      </rPr>
      <t>5~</t>
    </r>
    <r>
      <rPr>
        <sz val="12"/>
        <rFont val="Times New Roman"/>
        <family val="1"/>
      </rPr>
      <t>8</t>
    </r>
    <phoneticPr fontId="2" type="noConversion"/>
  </si>
  <si>
    <t>&lt;4</t>
    <phoneticPr fontId="2" type="noConversion"/>
  </si>
  <si>
    <t>引用数据表的个数</t>
    <phoneticPr fontId="2" type="noConversion"/>
  </si>
  <si>
    <t>包含的节数</t>
    <phoneticPr fontId="2" type="noConversion"/>
  </si>
  <si>
    <t>包含的视图的个数</t>
    <phoneticPr fontId="2" type="noConversion"/>
  </si>
  <si>
    <t>表四：报表的复杂度参数</t>
    <phoneticPr fontId="2" type="noConversion"/>
  </si>
  <si>
    <t>表三：屏幕的复杂度参数</t>
    <phoneticPr fontId="2" type="noConversion"/>
  </si>
  <si>
    <t>…</t>
    <phoneticPr fontId="2" type="noConversion"/>
  </si>
  <si>
    <t>按照过程的分支评估</t>
    <phoneticPr fontId="2" type="noConversion"/>
  </si>
  <si>
    <t>BS</t>
    <phoneticPr fontId="2" type="noConversion"/>
  </si>
  <si>
    <t>组件</t>
    <phoneticPr fontId="2" type="noConversion"/>
  </si>
  <si>
    <t>参考表四</t>
    <phoneticPr fontId="2" type="noConversion"/>
  </si>
  <si>
    <t>BR</t>
    <phoneticPr fontId="2" type="noConversion"/>
  </si>
  <si>
    <t>报表</t>
    <phoneticPr fontId="2" type="noConversion"/>
  </si>
  <si>
    <t>参考表三</t>
    <phoneticPr fontId="2" type="noConversion"/>
  </si>
  <si>
    <t>TP</t>
    <phoneticPr fontId="2" type="noConversion"/>
  </si>
  <si>
    <t>屏幕</t>
    <phoneticPr fontId="2" type="noConversion"/>
  </si>
  <si>
    <t>最高</t>
    <phoneticPr fontId="2" type="noConversion"/>
  </si>
  <si>
    <t>最低</t>
    <phoneticPr fontId="2" type="noConversion"/>
  </si>
  <si>
    <r>
      <t>复杂度</t>
    </r>
    <r>
      <rPr>
        <sz val="10"/>
        <rFont val="Times New Roman"/>
        <family val="1"/>
      </rPr>
      <t xml:space="preserve"> </t>
    </r>
  </si>
  <si>
    <t>简称</t>
    <phoneticPr fontId="2" type="noConversion"/>
  </si>
  <si>
    <t>开发单元</t>
    <phoneticPr fontId="2" type="noConversion"/>
  </si>
  <si>
    <t>[人天]</t>
    <phoneticPr fontId="2" type="noConversion"/>
  </si>
  <si>
    <t>表二:开发单元参数</t>
    <phoneticPr fontId="2" type="noConversion"/>
  </si>
  <si>
    <t>如果能够将“执行单元”继续分解成开发单元，可以提高估算准确度。参照下表</t>
    <phoneticPr fontId="2" type="noConversion"/>
  </si>
  <si>
    <t>EU</t>
    <phoneticPr fontId="2" type="noConversion"/>
  </si>
  <si>
    <t>执行单元</t>
    <phoneticPr fontId="2" type="noConversion"/>
  </si>
  <si>
    <t>功能</t>
    <phoneticPr fontId="2" type="noConversion"/>
  </si>
  <si>
    <t>表一：执行单元参数</t>
    <phoneticPr fontId="2" type="noConversion"/>
  </si>
  <si>
    <t>[参数均为举例，没有实际意义]</t>
    <phoneticPr fontId="2" type="noConversion"/>
  </si>
  <si>
    <t>1.前言</t>
  </si>
  <si>
    <t>2.项目概述</t>
  </si>
  <si>
    <t>2.1系统架构</t>
  </si>
  <si>
    <t>2.2外部接口</t>
  </si>
  <si>
    <t>3.工作范围</t>
  </si>
  <si>
    <t>3.1产品范围</t>
  </si>
  <si>
    <t>3.2项目范围</t>
  </si>
  <si>
    <t>3.3不包括的范围</t>
  </si>
  <si>
    <t>4.双方的职责</t>
  </si>
  <si>
    <t>5.交付成果</t>
  </si>
  <si>
    <t>5.1主要交付成果</t>
  </si>
  <si>
    <t>5.2辅助交付成果</t>
  </si>
  <si>
    <t>6.验收标准和流程</t>
  </si>
  <si>
    <t>6.1产品验收标准</t>
  </si>
  <si>
    <t>6.2工作验收标准</t>
  </si>
  <si>
    <t>6.3验收流程</t>
  </si>
  <si>
    <t>7.项目的约束条件</t>
  </si>
  <si>
    <t>7.1时间约束</t>
  </si>
  <si>
    <t>7.2成本约束</t>
  </si>
  <si>
    <t>7.3 政策法规</t>
  </si>
  <si>
    <t>7.4其他约束</t>
  </si>
  <si>
    <t>8.前提和假设</t>
  </si>
  <si>
    <t>9.变更流程</t>
  </si>
  <si>
    <t>7.1变更管理组织</t>
  </si>
  <si>
    <t>7.2变更管理流程</t>
  </si>
  <si>
    <t>7.3 决策和仲裁</t>
  </si>
  <si>
    <t>目录</t>
    <phoneticPr fontId="12" type="noConversion"/>
  </si>
  <si>
    <t>说明</t>
    <phoneticPr fontId="12" type="noConversion"/>
  </si>
  <si>
    <t>介绍编写《工作说明书》主要内容、编写目的、适用范围和效力、生效和终止的条件和日期等内容。</t>
    <phoneticPr fontId="12" type="noConversion"/>
  </si>
  <si>
    <t>说明项目要实现主要业务功能；项目与现行系统和其他系统的关系；目标系统的硬件和软件结构等。</t>
    <phoneticPr fontId="12" type="noConversion"/>
  </si>
  <si>
    <t>描述产品、服务和成果的特征，可以通过需求文件记录。</t>
    <phoneticPr fontId="12" type="noConversion"/>
  </si>
  <si>
    <t>对于双方需要配合完成的工作（如需求分析），要明确说明双方各自承担的工作内容和担负的责任</t>
    <phoneticPr fontId="12" type="noConversion"/>
  </si>
  <si>
    <t>定义已经完成的产品、服务或成果的验收过程和标准。</t>
    <phoneticPr fontId="12" type="noConversion"/>
  </si>
  <si>
    <t>与项目相关的假设条件，以及万一不能成立而造成的可能结果。</t>
    <phoneticPr fontId="12" type="noConversion"/>
  </si>
  <si>
    <t>明确规定项目发生变更时的处理流程，并对照组织结构说明最高的决策机构。</t>
    <phoneticPr fontId="12" type="noConversion"/>
  </si>
  <si>
    <t>参考《项目范围》</t>
    <phoneticPr fontId="12" type="noConversion"/>
  </si>
  <si>
    <t>明确哪些内容不属于项目范围，有助于避免分歧。</t>
    <phoneticPr fontId="12" type="noConversion"/>
  </si>
  <si>
    <t>为完成项目目标所必须完成的工作。</t>
    <phoneticPr fontId="12" type="noConversion"/>
  </si>
  <si>
    <t>交付成果包括组成项目的产品或服务的各种结果。</t>
    <phoneticPr fontId="12" type="noConversion"/>
  </si>
  <si>
    <t>组成项目的产品或服务的各种结果。</t>
    <phoneticPr fontId="12" type="noConversion"/>
  </si>
  <si>
    <t>辅助成果比如项目管理报告和文件。</t>
    <phoneticPr fontId="12" type="noConversion"/>
  </si>
  <si>
    <t>例如政策法规、合同条款等。</t>
    <phoneticPr fontId="12" type="noConversion"/>
  </si>
  <si>
    <t>例如，预算限制。</t>
    <phoneticPr fontId="12" type="noConversion"/>
  </si>
  <si>
    <t>例如，强制性的里程碑时点。</t>
    <phoneticPr fontId="12" type="noConversion"/>
  </si>
  <si>
    <t>是指与项目范围有关、且制约项目团队约束条件。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</si>
</sst>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 * #,##0.00_ ;_ * \-#,##0.00_ ;_ * &quot;-&quot;??_ ;_ @_ "/>
    <numFmt numFmtId="176" formatCode="#,##0_ "/>
    <numFmt numFmtId="177" formatCode="#,##0_);[Red]\(#,##0\)"/>
    <numFmt numFmtId="178" formatCode="#,##0.00_);[Red]\(#,##0.00\)"/>
    <numFmt numFmtId="179" formatCode="#,##0.0_ "/>
    <numFmt numFmtId="180" formatCode="0.0_);[Red]\(0.0\)"/>
    <numFmt numFmtId="181" formatCode="#,##0.0_);[Red]\(#,##0.0\)"/>
    <numFmt numFmtId="182" formatCode="0.0%"/>
    <numFmt numFmtId="183" formatCode="#,##0.00_ "/>
    <numFmt numFmtId="184" formatCode="0_);[Red]\(0\)"/>
    <numFmt numFmtId="185" formatCode="_ * #,##0_ ;_ * \-#,##0_ ;_ * &quot;-&quot;??_ ;_ @_ "/>
    <numFmt numFmtId="186" formatCode="[$-409]d\-mmm;@"/>
    <numFmt numFmtId="187" formatCode="0.00_ "/>
    <numFmt numFmtId="188" formatCode="0.0_ "/>
  </numFmts>
  <fonts count="3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color theme="1"/>
      <name val="Times New Roman"/>
      <family val="1"/>
    </font>
    <font>
      <sz val="8"/>
      <color theme="1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  <scheme val="minor"/>
    </font>
    <font>
      <sz val="10"/>
      <color theme="1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0.5"/>
      <name val="Calibri"/>
      <family val="2"/>
    </font>
    <font>
      <sz val="9"/>
      <name val="Times New Roman"/>
      <family val="1"/>
    </font>
    <font>
      <sz val="9"/>
      <color rgb="FF000000"/>
      <name val="Times New Roman"/>
      <family val="1"/>
    </font>
    <font>
      <sz val="12"/>
      <name val="Times New Roman"/>
      <family val="1"/>
    </font>
    <font>
      <b/>
      <sz val="10"/>
      <color indexed="12"/>
      <name val="宋体"/>
      <family val="3"/>
      <charset val="134"/>
    </font>
    <font>
      <sz val="10"/>
      <name val="Times New Roman"/>
      <family val="1"/>
    </font>
    <font>
      <sz val="10"/>
      <color rgb="FFC0000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darkDown">
        <fgColor theme="0"/>
        <bgColor rgb="FF0070C0"/>
      </patternFill>
    </fill>
    <fill>
      <patternFill patternType="darkDown">
        <fgColor theme="0"/>
        <bgColor theme="0"/>
      </patternFill>
    </fill>
    <fill>
      <patternFill patternType="darkHorizontal">
        <fgColor theme="0"/>
        <bgColor rgb="FF0070C0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">
    <xf numFmtId="0" fontId="0" fillId="0" borderId="0">
      <alignment vertical="center"/>
    </xf>
    <xf numFmtId="0" fontId="4" fillId="0" borderId="0"/>
    <xf numFmtId="0" fontId="3" fillId="0" borderId="0"/>
    <xf numFmtId="0" fontId="13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3" fillId="0" borderId="0"/>
    <xf numFmtId="0" fontId="1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7" fillId="0" borderId="0"/>
    <xf numFmtId="0" fontId="3" fillId="0" borderId="0"/>
    <xf numFmtId="0" fontId="3" fillId="0" borderId="0"/>
  </cellStyleXfs>
  <cellXfs count="439">
    <xf numFmtId="0" fontId="0" fillId="0" borderId="0" xfId="0">
      <alignment vertical="center"/>
    </xf>
    <xf numFmtId="0" fontId="0" fillId="0" borderId="0" xfId="0" applyFill="1">
      <alignment vertical="center"/>
    </xf>
    <xf numFmtId="0" fontId="11" fillId="0" borderId="0" xfId="14" applyFont="1" applyFill="1" applyBorder="1" applyAlignment="1">
      <alignment horizontal="center" vertical="center" wrapText="1"/>
    </xf>
    <xf numFmtId="177" fontId="11" fillId="0" borderId="0" xfId="14" applyNumberFormat="1" applyFont="1" applyFill="1" applyBorder="1" applyAlignment="1">
      <alignment horizontal="center" vertical="center" wrapText="1"/>
    </xf>
    <xf numFmtId="177" fontId="11" fillId="2" borderId="0" xfId="14" applyNumberFormat="1" applyFont="1" applyFill="1" applyBorder="1" applyAlignment="1">
      <alignment horizontal="center" vertical="center" wrapText="1"/>
    </xf>
    <xf numFmtId="177" fontId="11" fillId="2" borderId="0" xfId="15" applyNumberFormat="1" applyFont="1" applyFill="1" applyBorder="1" applyAlignment="1">
      <alignment horizontal="center" vertical="center" wrapText="1"/>
    </xf>
    <xf numFmtId="176" fontId="11" fillId="0" borderId="0" xfId="16" applyNumberFormat="1" applyFont="1" applyFill="1" applyBorder="1" applyAlignment="1">
      <alignment horizontal="center" vertical="center" wrapText="1"/>
    </xf>
    <xf numFmtId="43" fontId="11" fillId="0" borderId="0" xfId="16" applyFont="1" applyFill="1" applyBorder="1" applyAlignment="1">
      <alignment horizontal="center" vertical="center" wrapText="1"/>
    </xf>
    <xf numFmtId="181" fontId="11" fillId="0" borderId="0" xfId="15" applyNumberFormat="1" applyFont="1" applyFill="1" applyBorder="1" applyAlignment="1">
      <alignment horizontal="center" vertical="center" wrapText="1"/>
    </xf>
    <xf numFmtId="179" fontId="11" fillId="0" borderId="0" xfId="16" applyNumberFormat="1" applyFont="1" applyFill="1" applyBorder="1" applyAlignment="1">
      <alignment horizontal="center" vertical="center" wrapText="1"/>
    </xf>
    <xf numFmtId="181" fontId="11" fillId="2" borderId="0" xfId="15" applyNumberFormat="1" applyFont="1" applyFill="1" applyBorder="1" applyAlignment="1">
      <alignment horizontal="center" vertical="center" wrapText="1"/>
    </xf>
    <xf numFmtId="180" fontId="11" fillId="0" borderId="0" xfId="15" applyNumberFormat="1" applyFont="1" applyFill="1" applyBorder="1" applyAlignment="1">
      <alignment horizontal="center" vertical="center" wrapText="1"/>
    </xf>
    <xf numFmtId="0" fontId="10" fillId="0" borderId="0" xfId="14" applyFont="1" applyFill="1" applyBorder="1" applyAlignment="1">
      <alignment horizontal="center" vertical="center" wrapText="1"/>
    </xf>
    <xf numFmtId="0" fontId="10" fillId="0" borderId="0" xfId="14" applyFont="1" applyFill="1" applyAlignment="1">
      <alignment horizontal="center" vertical="center"/>
    </xf>
    <xf numFmtId="177" fontId="10" fillId="0" borderId="0" xfId="14" applyNumberFormat="1" applyFont="1" applyFill="1" applyAlignment="1">
      <alignment horizontal="center" vertical="center"/>
    </xf>
    <xf numFmtId="182" fontId="10" fillId="2" borderId="0" xfId="15" applyNumberFormat="1" applyFont="1" applyFill="1" applyAlignment="1">
      <alignment horizontal="center" vertical="center"/>
    </xf>
    <xf numFmtId="177" fontId="10" fillId="2" borderId="0" xfId="14" applyNumberFormat="1" applyFont="1" applyFill="1" applyAlignment="1">
      <alignment horizontal="center" vertical="center"/>
    </xf>
    <xf numFmtId="183" fontId="10" fillId="2" borderId="0" xfId="16" applyNumberFormat="1" applyFont="1" applyFill="1" applyAlignment="1">
      <alignment horizontal="center" vertical="center"/>
    </xf>
    <xf numFmtId="178" fontId="10" fillId="0" borderId="0" xfId="14" applyNumberFormat="1" applyFont="1" applyFill="1" applyAlignment="1">
      <alignment horizontal="center" vertical="center"/>
    </xf>
    <xf numFmtId="43" fontId="10" fillId="0" borderId="0" xfId="16" applyFont="1" applyFill="1" applyBorder="1" applyAlignment="1">
      <alignment horizontal="center" vertical="center"/>
    </xf>
    <xf numFmtId="179" fontId="10" fillId="0" borderId="0" xfId="15" applyNumberFormat="1" applyFont="1" applyFill="1" applyBorder="1" applyAlignment="1">
      <alignment horizontal="center" vertical="center"/>
    </xf>
    <xf numFmtId="9" fontId="10" fillId="0" borderId="0" xfId="15" applyFont="1" applyFill="1" applyBorder="1" applyAlignment="1">
      <alignment horizontal="center" vertical="center"/>
    </xf>
    <xf numFmtId="182" fontId="10" fillId="2" borderId="0" xfId="15" applyNumberFormat="1" applyFont="1" applyFill="1" applyBorder="1" applyAlignment="1">
      <alignment horizontal="center" vertical="center"/>
    </xf>
    <xf numFmtId="180" fontId="10" fillId="0" borderId="0" xfId="15" applyNumberFormat="1" applyFont="1" applyFill="1" applyBorder="1" applyAlignment="1">
      <alignment horizontal="center" vertical="center"/>
    </xf>
    <xf numFmtId="9" fontId="10" fillId="2" borderId="0" xfId="15" applyFont="1" applyFill="1" applyBorder="1" applyAlignment="1">
      <alignment horizontal="center" vertical="center"/>
    </xf>
    <xf numFmtId="179" fontId="10" fillId="0" borderId="0" xfId="16" applyNumberFormat="1" applyFont="1" applyFill="1" applyBorder="1" applyAlignment="1">
      <alignment horizontal="center" vertical="center"/>
    </xf>
    <xf numFmtId="0" fontId="5" fillId="0" borderId="0" xfId="14" applyFont="1" applyFill="1" applyAlignment="1">
      <alignment horizontal="center" vertical="center"/>
    </xf>
    <xf numFmtId="177" fontId="5" fillId="0" borderId="0" xfId="14" applyNumberFormat="1" applyFont="1" applyFill="1" applyAlignment="1">
      <alignment horizontal="center" vertical="center"/>
    </xf>
    <xf numFmtId="177" fontId="5" fillId="2" borderId="0" xfId="14" applyNumberFormat="1" applyFont="1" applyFill="1" applyAlignment="1">
      <alignment horizontal="center" vertical="center"/>
    </xf>
    <xf numFmtId="43" fontId="5" fillId="0" borderId="0" xfId="16" applyFont="1" applyFill="1" applyBorder="1" applyAlignment="1">
      <alignment horizontal="center" vertical="center"/>
    </xf>
    <xf numFmtId="179" fontId="5" fillId="0" borderId="0" xfId="15" applyNumberFormat="1" applyFont="1" applyFill="1" applyBorder="1" applyAlignment="1">
      <alignment horizontal="center" vertical="center"/>
    </xf>
    <xf numFmtId="179" fontId="5" fillId="0" borderId="0" xfId="16" applyNumberFormat="1" applyFont="1" applyFill="1" applyBorder="1" applyAlignment="1">
      <alignment horizontal="center" vertical="center"/>
    </xf>
    <xf numFmtId="9" fontId="5" fillId="2" borderId="0" xfId="15" applyFont="1" applyFill="1" applyBorder="1" applyAlignment="1">
      <alignment horizontal="center" vertical="center"/>
    </xf>
    <xf numFmtId="180" fontId="5" fillId="0" borderId="0" xfId="15" applyNumberFormat="1" applyFont="1" applyFill="1" applyBorder="1" applyAlignment="1">
      <alignment horizontal="center" vertical="center"/>
    </xf>
    <xf numFmtId="178" fontId="5" fillId="0" borderId="0" xfId="14" applyNumberFormat="1" applyFont="1" applyFill="1" applyAlignment="1">
      <alignment horizontal="center" vertical="center"/>
    </xf>
    <xf numFmtId="182" fontId="10" fillId="0" borderId="0" xfId="15" applyNumberFormat="1" applyFont="1" applyFill="1" applyAlignment="1">
      <alignment horizontal="center" vertical="center"/>
    </xf>
    <xf numFmtId="0" fontId="10" fillId="0" borderId="0" xfId="14" applyFont="1" applyFill="1" applyBorder="1" applyAlignment="1">
      <alignment horizontal="center" vertical="center"/>
    </xf>
    <xf numFmtId="177" fontId="10" fillId="0" borderId="0" xfId="14" applyNumberFormat="1" applyFont="1" applyFill="1" applyBorder="1" applyAlignment="1">
      <alignment horizontal="center" vertical="center"/>
    </xf>
    <xf numFmtId="177" fontId="10" fillId="2" borderId="0" xfId="14" applyNumberFormat="1" applyFont="1" applyFill="1" applyBorder="1" applyAlignment="1">
      <alignment horizontal="center" vertical="center"/>
    </xf>
    <xf numFmtId="176" fontId="10" fillId="0" borderId="0" xfId="16" applyNumberFormat="1" applyFont="1" applyFill="1" applyBorder="1" applyAlignment="1">
      <alignment horizontal="center" vertical="center"/>
    </xf>
    <xf numFmtId="179" fontId="10" fillId="2" borderId="0" xfId="15" applyNumberFormat="1" applyFont="1" applyFill="1" applyBorder="1" applyAlignment="1">
      <alignment horizontal="center" vertical="center"/>
    </xf>
    <xf numFmtId="0" fontId="9" fillId="0" borderId="0" xfId="14" applyFill="1" applyBorder="1">
      <alignment vertical="center"/>
    </xf>
    <xf numFmtId="176" fontId="10" fillId="0" borderId="0" xfId="16" applyNumberFormat="1" applyFont="1" applyFill="1" applyBorder="1" applyAlignment="1">
      <alignment vertical="center"/>
    </xf>
    <xf numFmtId="181" fontId="10" fillId="2" borderId="0" xfId="15" applyNumberFormat="1" applyFont="1" applyFill="1" applyBorder="1" applyAlignment="1">
      <alignment horizontal="center" vertical="center"/>
    </xf>
    <xf numFmtId="181" fontId="10" fillId="0" borderId="0" xfId="15" applyNumberFormat="1" applyFont="1" applyFill="1" applyBorder="1" applyAlignment="1">
      <alignment horizontal="center" vertical="center"/>
    </xf>
    <xf numFmtId="0" fontId="9" fillId="0" borderId="0" xfId="14">
      <alignment vertical="center"/>
    </xf>
    <xf numFmtId="43" fontId="9" fillId="0" borderId="0" xfId="14" applyNumberFormat="1">
      <alignment vertical="center"/>
    </xf>
    <xf numFmtId="0" fontId="9" fillId="0" borderId="0" xfId="14" applyAlignment="1">
      <alignment horizontal="left" vertical="center"/>
    </xf>
    <xf numFmtId="43" fontId="9" fillId="0" borderId="0" xfId="16" applyFont="1" applyFill="1" applyBorder="1">
      <alignment vertical="center"/>
    </xf>
    <xf numFmtId="181" fontId="9" fillId="0" borderId="0" xfId="15" applyNumberFormat="1" applyFont="1" applyFill="1" applyBorder="1">
      <alignment vertical="center"/>
    </xf>
    <xf numFmtId="179" fontId="9" fillId="0" borderId="0" xfId="16" applyNumberFormat="1" applyFont="1" applyFill="1" applyBorder="1">
      <alignment vertical="center"/>
    </xf>
    <xf numFmtId="181" fontId="9" fillId="2" borderId="0" xfId="15" applyNumberFormat="1" applyFont="1" applyFill="1" applyBorder="1">
      <alignment vertical="center"/>
    </xf>
    <xf numFmtId="180" fontId="9" fillId="0" borderId="0" xfId="15" applyNumberFormat="1" applyFont="1" applyFill="1" applyBorder="1">
      <alignment vertical="center"/>
    </xf>
    <xf numFmtId="182" fontId="11" fillId="0" borderId="0" xfId="15" applyNumberFormat="1" applyFont="1" applyFill="1" applyBorder="1" applyAlignment="1">
      <alignment horizontal="center" vertical="center" wrapText="1"/>
    </xf>
    <xf numFmtId="182" fontId="5" fillId="0" borderId="0" xfId="15" applyNumberFormat="1" applyFont="1" applyFill="1" applyAlignment="1">
      <alignment horizontal="center" vertical="center"/>
    </xf>
    <xf numFmtId="182" fontId="10" fillId="0" borderId="0" xfId="15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3" borderId="0" xfId="0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  <xf numFmtId="0" fontId="21" fillId="6" borderId="3" xfId="0" applyFont="1" applyFill="1" applyBorder="1" applyAlignment="1">
      <alignment horizontal="justify" vertical="top" wrapText="1"/>
    </xf>
    <xf numFmtId="0" fontId="21" fillId="6" borderId="4" xfId="0" applyFont="1" applyFill="1" applyBorder="1" applyAlignment="1">
      <alignment horizontal="center" vertical="top" wrapText="1"/>
    </xf>
    <xf numFmtId="0" fontId="21" fillId="6" borderId="3" xfId="0" applyFont="1" applyFill="1" applyBorder="1" applyAlignment="1">
      <alignment horizontal="center" vertical="top" wrapText="1"/>
    </xf>
    <xf numFmtId="0" fontId="21" fillId="6" borderId="4" xfId="0" applyFont="1" applyFill="1" applyBorder="1" applyAlignment="1">
      <alignment horizontal="left" vertical="top" wrapText="1"/>
    </xf>
    <xf numFmtId="0" fontId="23" fillId="6" borderId="0" xfId="0" applyFont="1" applyFill="1">
      <alignment vertical="center"/>
    </xf>
    <xf numFmtId="0" fontId="21" fillId="6" borderId="7" xfId="0" applyFont="1" applyFill="1" applyBorder="1" applyAlignment="1">
      <alignment horizontal="justify" vertical="top" wrapText="1"/>
    </xf>
    <xf numFmtId="0" fontId="21" fillId="6" borderId="4" xfId="0" applyFont="1" applyFill="1" applyBorder="1" applyAlignment="1">
      <alignment horizontal="justify" vertical="top" wrapText="1"/>
    </xf>
    <xf numFmtId="184" fontId="21" fillId="6" borderId="3" xfId="0" applyNumberFormat="1" applyFont="1" applyFill="1" applyBorder="1" applyAlignment="1">
      <alignment horizontal="center" vertical="top" wrapText="1"/>
    </xf>
    <xf numFmtId="0" fontId="21" fillId="6" borderId="8" xfId="0" applyFont="1" applyFill="1" applyBorder="1" applyAlignment="1">
      <alignment horizontal="left" vertical="top" wrapText="1"/>
    </xf>
    <xf numFmtId="0" fontId="21" fillId="6" borderId="7" xfId="0" applyFont="1" applyFill="1" applyBorder="1" applyAlignment="1">
      <alignment horizontal="right" vertical="top" wrapText="1"/>
    </xf>
    <xf numFmtId="0" fontId="21" fillId="6" borderId="5" xfId="0" applyFont="1" applyFill="1" applyBorder="1" applyAlignment="1">
      <alignment horizontal="justify" vertical="top" wrapText="1"/>
    </xf>
    <xf numFmtId="0" fontId="21" fillId="6" borderId="3" xfId="0" applyFont="1" applyFill="1" applyBorder="1" applyAlignment="1">
      <alignment horizontal="left" vertical="top" wrapText="1"/>
    </xf>
    <xf numFmtId="0" fontId="21" fillId="6" borderId="9" xfId="0" applyFont="1" applyFill="1" applyBorder="1" applyAlignment="1">
      <alignment horizontal="justify" vertical="top" wrapText="1"/>
    </xf>
    <xf numFmtId="0" fontId="22" fillId="6" borderId="4" xfId="0" applyFont="1" applyFill="1" applyBorder="1" applyAlignment="1">
      <alignment horizontal="justify" vertical="top" wrapText="1"/>
    </xf>
    <xf numFmtId="0" fontId="21" fillId="6" borderId="13" xfId="0" applyFont="1" applyFill="1" applyBorder="1" applyAlignment="1">
      <alignment horizontal="justify" vertical="top" wrapText="1"/>
    </xf>
    <xf numFmtId="0" fontId="21" fillId="6" borderId="6" xfId="0" applyFont="1" applyFill="1" applyBorder="1" applyAlignment="1">
      <alignment horizontal="justify" vertical="top" wrapText="1"/>
    </xf>
    <xf numFmtId="0" fontId="23" fillId="6" borderId="6" xfId="0" applyFont="1" applyFill="1" applyBorder="1" applyAlignment="1">
      <alignment vertical="center" wrapText="1"/>
    </xf>
    <xf numFmtId="0" fontId="23" fillId="0" borderId="0" xfId="0" applyFont="1" applyBorder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left" vertical="center"/>
    </xf>
    <xf numFmtId="0" fontId="22" fillId="6" borderId="6" xfId="0" applyFont="1" applyFill="1" applyBorder="1" applyAlignment="1">
      <alignment horizontal="justify" vertical="top" wrapText="1"/>
    </xf>
    <xf numFmtId="0" fontId="22" fillId="6" borderId="10" xfId="0" applyFont="1" applyFill="1" applyBorder="1" applyAlignment="1">
      <alignment horizontal="justify" vertical="top" wrapText="1"/>
    </xf>
    <xf numFmtId="0" fontId="22" fillId="6" borderId="8" xfId="0" applyFont="1" applyFill="1" applyBorder="1" applyAlignment="1">
      <alignment horizontal="justify" vertical="top"/>
    </xf>
    <xf numFmtId="0" fontId="22" fillId="6" borderId="3" xfId="0" applyFont="1" applyFill="1" applyBorder="1" applyAlignment="1">
      <alignment horizontal="justify" vertical="top"/>
    </xf>
    <xf numFmtId="0" fontId="22" fillId="6" borderId="5" xfId="0" applyFont="1" applyFill="1" applyBorder="1" applyAlignment="1">
      <alignment horizontal="justify" vertical="top" wrapText="1"/>
    </xf>
    <xf numFmtId="0" fontId="22" fillId="6" borderId="14" xfId="0" applyFont="1" applyFill="1" applyBorder="1" applyAlignment="1">
      <alignment horizontal="justify" vertical="top" wrapText="1"/>
    </xf>
    <xf numFmtId="184" fontId="21" fillId="6" borderId="8" xfId="0" applyNumberFormat="1" applyFont="1" applyFill="1" applyBorder="1" applyAlignment="1">
      <alignment horizontal="center" vertical="top" wrapText="1"/>
    </xf>
    <xf numFmtId="184" fontId="21" fillId="6" borderId="4" xfId="0" applyNumberFormat="1" applyFont="1" applyFill="1" applyBorder="1" applyAlignment="1">
      <alignment horizontal="center" vertical="top" wrapText="1"/>
    </xf>
    <xf numFmtId="184" fontId="22" fillId="6" borderId="3" xfId="0" applyNumberFormat="1" applyFont="1" applyFill="1" applyBorder="1" applyAlignment="1">
      <alignment horizontal="center" vertical="top" wrapText="1"/>
    </xf>
    <xf numFmtId="0" fontId="21" fillId="6" borderId="5" xfId="0" applyFont="1" applyFill="1" applyBorder="1" applyAlignment="1">
      <alignment horizontal="center" vertical="top" wrapText="1"/>
    </xf>
    <xf numFmtId="0" fontId="21" fillId="6" borderId="6" xfId="0" applyFont="1" applyFill="1" applyBorder="1" applyAlignment="1">
      <alignment horizontal="center" vertical="top" wrapText="1"/>
    </xf>
    <xf numFmtId="0" fontId="21" fillId="6" borderId="0" xfId="0" applyFont="1" applyFill="1" applyBorder="1" applyAlignment="1">
      <alignment horizontal="center" vertical="top" wrapText="1"/>
    </xf>
    <xf numFmtId="0" fontId="21" fillId="6" borderId="12" xfId="0" applyFont="1" applyFill="1" applyBorder="1" applyAlignment="1">
      <alignment horizontal="center" vertical="top" wrapText="1"/>
    </xf>
    <xf numFmtId="0" fontId="21" fillId="6" borderId="15" xfId="0" applyFont="1" applyFill="1" applyBorder="1" applyAlignment="1">
      <alignment horizontal="center" vertical="top" wrapText="1"/>
    </xf>
    <xf numFmtId="0" fontId="21" fillId="6" borderId="10" xfId="0" applyFont="1" applyFill="1" applyBorder="1" applyAlignment="1">
      <alignment horizontal="center" vertical="top" wrapText="1"/>
    </xf>
    <xf numFmtId="0" fontId="21" fillId="9" borderId="0" xfId="0" applyFont="1" applyFill="1" applyBorder="1" applyAlignment="1">
      <alignment horizontal="center" vertical="top" wrapText="1"/>
    </xf>
    <xf numFmtId="0" fontId="21" fillId="9" borderId="12" xfId="0" applyFont="1" applyFill="1" applyBorder="1" applyAlignment="1">
      <alignment horizontal="center" vertical="top" wrapText="1"/>
    </xf>
    <xf numFmtId="0" fontId="21" fillId="9" borderId="15" xfId="0" applyFont="1" applyFill="1" applyBorder="1" applyAlignment="1">
      <alignment horizontal="center" vertical="top" wrapText="1"/>
    </xf>
    <xf numFmtId="0" fontId="21" fillId="6" borderId="9" xfId="0" applyFont="1" applyFill="1" applyBorder="1" applyAlignment="1">
      <alignment horizontal="center" vertical="top" wrapText="1"/>
    </xf>
    <xf numFmtId="0" fontId="21" fillId="6" borderId="14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21" fillId="6" borderId="13" xfId="0" applyFont="1" applyFill="1" applyBorder="1" applyAlignment="1">
      <alignment horizontal="center" vertical="top" wrapText="1"/>
    </xf>
    <xf numFmtId="0" fontId="21" fillId="6" borderId="1" xfId="0" applyFont="1" applyFill="1" applyBorder="1" applyAlignment="1">
      <alignment horizontal="center" vertical="top" wrapText="1"/>
    </xf>
    <xf numFmtId="0" fontId="21" fillId="6" borderId="11" xfId="0" applyFont="1" applyFill="1" applyBorder="1" applyAlignment="1">
      <alignment horizontal="center" vertical="top" wrapText="1"/>
    </xf>
    <xf numFmtId="184" fontId="21" fillId="6" borderId="7" xfId="0" applyNumberFormat="1" applyFont="1" applyFill="1" applyBorder="1" applyAlignment="1">
      <alignment horizontal="center" vertical="top" wrapText="1"/>
    </xf>
    <xf numFmtId="0" fontId="21" fillId="9" borderId="14" xfId="0" applyFont="1" applyFill="1" applyBorder="1" applyAlignment="1">
      <alignment horizontal="center" vertical="top" wrapText="1"/>
    </xf>
    <xf numFmtId="0" fontId="21" fillId="9" borderId="10" xfId="0" applyFont="1" applyFill="1" applyBorder="1" applyAlignment="1">
      <alignment horizontal="center" vertical="top" wrapText="1"/>
    </xf>
    <xf numFmtId="0" fontId="21" fillId="9" borderId="5" xfId="0" applyFont="1" applyFill="1" applyBorder="1" applyAlignment="1">
      <alignment horizontal="center" vertical="top" wrapText="1"/>
    </xf>
    <xf numFmtId="0" fontId="21" fillId="5" borderId="0" xfId="0" applyFont="1" applyFill="1" applyBorder="1" applyAlignment="1">
      <alignment horizontal="center" vertical="top" wrapText="1"/>
    </xf>
    <xf numFmtId="0" fontId="21" fillId="10" borderId="0" xfId="0" applyFont="1" applyFill="1" applyBorder="1" applyAlignment="1">
      <alignment horizontal="center" vertical="top" wrapText="1"/>
    </xf>
    <xf numFmtId="0" fontId="21" fillId="10" borderId="14" xfId="0" applyFont="1" applyFill="1" applyBorder="1" applyAlignment="1">
      <alignment horizontal="center" vertical="top" wrapText="1"/>
    </xf>
    <xf numFmtId="0" fontId="21" fillId="10" borderId="9" xfId="0" applyFont="1" applyFill="1" applyBorder="1" applyAlignment="1">
      <alignment horizontal="center" vertical="top" wrapText="1"/>
    </xf>
    <xf numFmtId="0" fontId="21" fillId="11" borderId="0" xfId="0" applyFont="1" applyFill="1" applyBorder="1" applyAlignment="1">
      <alignment horizontal="center" vertical="top" wrapText="1"/>
    </xf>
    <xf numFmtId="0" fontId="22" fillId="6" borderId="9" xfId="0" applyFont="1" applyFill="1" applyBorder="1" applyAlignment="1">
      <alignment horizontal="justify" vertical="top" wrapText="1"/>
    </xf>
    <xf numFmtId="0" fontId="21" fillId="6" borderId="3" xfId="0" applyFont="1" applyFill="1" applyBorder="1" applyAlignment="1">
      <alignment horizontal="right" vertical="top" wrapText="1"/>
    </xf>
    <xf numFmtId="0" fontId="22" fillId="6" borderId="10" xfId="0" applyFont="1" applyFill="1" applyBorder="1" applyAlignment="1">
      <alignment horizontal="justify" vertical="top"/>
    </xf>
    <xf numFmtId="0" fontId="22" fillId="6" borderId="4" xfId="0" applyFont="1" applyFill="1" applyBorder="1" applyAlignment="1">
      <alignment horizontal="justify" vertical="top"/>
    </xf>
    <xf numFmtId="0" fontId="23" fillId="6" borderId="0" xfId="0" applyFont="1" applyFill="1" applyBorder="1">
      <alignment vertical="center"/>
    </xf>
    <xf numFmtId="0" fontId="21" fillId="11" borderId="14" xfId="0" applyFont="1" applyFill="1" applyBorder="1" applyAlignment="1">
      <alignment horizontal="center" vertical="top" wrapText="1"/>
    </xf>
    <xf numFmtId="0" fontId="23" fillId="6" borderId="14" xfId="0" applyFont="1" applyFill="1" applyBorder="1">
      <alignment vertical="center"/>
    </xf>
    <xf numFmtId="0" fontId="21" fillId="5" borderId="1" xfId="0" applyFont="1" applyFill="1" applyBorder="1" applyAlignment="1">
      <alignment horizontal="center" vertical="top" wrapText="1"/>
    </xf>
    <xf numFmtId="0" fontId="21" fillId="5" borderId="15" xfId="0" applyFont="1" applyFill="1" applyBorder="1" applyAlignment="1">
      <alignment horizontal="center" vertical="top" wrapText="1"/>
    </xf>
    <xf numFmtId="0" fontId="23" fillId="6" borderId="9" xfId="0" applyFont="1" applyFill="1" applyBorder="1">
      <alignment vertical="center"/>
    </xf>
    <xf numFmtId="0" fontId="17" fillId="0" borderId="0" xfId="0" applyFont="1">
      <alignment vertical="center"/>
    </xf>
    <xf numFmtId="0" fontId="22" fillId="6" borderId="11" xfId="0" applyFont="1" applyFill="1" applyBorder="1" applyAlignment="1">
      <alignment horizontal="justify" vertical="top" wrapText="1"/>
    </xf>
    <xf numFmtId="0" fontId="22" fillId="6" borderId="6" xfId="0" applyFont="1" applyFill="1" applyBorder="1" applyAlignment="1">
      <alignment horizontal="justify" vertical="top" wrapText="1"/>
    </xf>
    <xf numFmtId="0" fontId="22" fillId="6" borderId="8" xfId="0" applyFont="1" applyFill="1" applyBorder="1" applyAlignment="1">
      <alignment horizontal="justify" vertical="top"/>
    </xf>
    <xf numFmtId="0" fontId="22" fillId="6" borderId="3" xfId="0" applyFont="1" applyFill="1" applyBorder="1" applyAlignment="1">
      <alignment horizontal="justify" vertical="top"/>
    </xf>
    <xf numFmtId="0" fontId="22" fillId="6" borderId="6" xfId="0" applyFont="1" applyFill="1" applyBorder="1" applyAlignment="1">
      <alignment horizontal="justify" vertical="top"/>
    </xf>
    <xf numFmtId="0" fontId="22" fillId="6" borderId="5" xfId="0" applyFont="1" applyFill="1" applyBorder="1" applyAlignment="1">
      <alignment horizontal="justify" vertical="top" wrapText="1"/>
    </xf>
    <xf numFmtId="0" fontId="21" fillId="6" borderId="3" xfId="0" applyFont="1" applyFill="1" applyBorder="1" applyAlignment="1">
      <alignment horizontal="justify" vertical="top" wrapText="1"/>
    </xf>
    <xf numFmtId="0" fontId="22" fillId="6" borderId="5" xfId="0" applyFont="1" applyFill="1" applyBorder="1" applyAlignment="1">
      <alignment horizontal="justify" vertical="top" wrapText="1"/>
    </xf>
    <xf numFmtId="0" fontId="22" fillId="6" borderId="6" xfId="0" applyFont="1" applyFill="1" applyBorder="1" applyAlignment="1">
      <alignment horizontal="justify" vertical="top" wrapText="1"/>
    </xf>
    <xf numFmtId="0" fontId="22" fillId="6" borderId="11" xfId="0" applyFont="1" applyFill="1" applyBorder="1" applyAlignment="1">
      <alignment horizontal="justify" vertical="top"/>
    </xf>
    <xf numFmtId="0" fontId="22" fillId="6" borderId="8" xfId="0" applyFont="1" applyFill="1" applyBorder="1" applyAlignment="1">
      <alignment horizontal="justify" vertical="top" wrapText="1"/>
    </xf>
    <xf numFmtId="0" fontId="23" fillId="6" borderId="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left" vertical="center"/>
    </xf>
    <xf numFmtId="0" fontId="23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left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vertical="center"/>
    </xf>
    <xf numFmtId="0" fontId="23" fillId="8" borderId="0" xfId="0" applyFont="1" applyFill="1" applyBorder="1" applyAlignment="1">
      <alignment vertical="center"/>
    </xf>
    <xf numFmtId="0" fontId="25" fillId="6" borderId="0" xfId="0" applyFont="1" applyFill="1" applyBorder="1" applyAlignment="1">
      <alignment vertical="center"/>
    </xf>
    <xf numFmtId="0" fontId="23" fillId="6" borderId="12" xfId="0" applyFont="1" applyFill="1" applyBorder="1" applyAlignment="1">
      <alignment vertical="center"/>
    </xf>
    <xf numFmtId="0" fontId="23" fillId="6" borderId="15" xfId="0" applyFont="1" applyFill="1" applyBorder="1" applyAlignment="1">
      <alignment vertical="center"/>
    </xf>
    <xf numFmtId="0" fontId="23" fillId="8" borderId="15" xfId="0" applyFont="1" applyFill="1" applyBorder="1" applyAlignment="1">
      <alignment vertical="center"/>
    </xf>
    <xf numFmtId="0" fontId="23" fillId="6" borderId="10" xfId="0" applyFont="1" applyFill="1" applyBorder="1" applyAlignment="1">
      <alignment vertical="center"/>
    </xf>
    <xf numFmtId="0" fontId="23" fillId="6" borderId="9" xfId="0" applyFont="1" applyFill="1" applyBorder="1" applyAlignment="1">
      <alignment vertical="center"/>
    </xf>
    <xf numFmtId="0" fontId="23" fillId="6" borderId="14" xfId="0" applyFont="1" applyFill="1" applyBorder="1" applyAlignment="1">
      <alignment vertical="center"/>
    </xf>
    <xf numFmtId="0" fontId="23" fillId="6" borderId="13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25" fillId="6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vertical="center"/>
    </xf>
    <xf numFmtId="0" fontId="23" fillId="6" borderId="11" xfId="0" applyFont="1" applyFill="1" applyBorder="1" applyAlignment="1">
      <alignment vertical="center"/>
    </xf>
    <xf numFmtId="0" fontId="23" fillId="6" borderId="2" xfId="0" applyFont="1" applyFill="1" applyBorder="1" applyAlignment="1">
      <alignment horizontal="left" vertical="center"/>
    </xf>
    <xf numFmtId="0" fontId="23" fillId="6" borderId="2" xfId="0" applyFont="1" applyFill="1" applyBorder="1">
      <alignment vertical="center"/>
    </xf>
    <xf numFmtId="0" fontId="23" fillId="6" borderId="4" xfId="0" applyFont="1" applyFill="1" applyBorder="1" applyAlignment="1">
      <alignment vertical="center"/>
    </xf>
    <xf numFmtId="0" fontId="23" fillId="6" borderId="5" xfId="0" applyFont="1" applyFill="1" applyBorder="1" applyAlignment="1">
      <alignment vertical="center"/>
    </xf>
    <xf numFmtId="0" fontId="23" fillId="6" borderId="6" xfId="0" applyFont="1" applyFill="1" applyBorder="1" applyAlignment="1">
      <alignment vertical="center"/>
    </xf>
    <xf numFmtId="0" fontId="23" fillId="6" borderId="8" xfId="0" applyFont="1" applyFill="1" applyBorder="1">
      <alignment vertical="center"/>
    </xf>
    <xf numFmtId="0" fontId="23" fillId="8" borderId="3" xfId="0" applyFont="1" applyFill="1" applyBorder="1" applyAlignment="1">
      <alignment horizontal="right" vertical="center"/>
    </xf>
    <xf numFmtId="0" fontId="23" fillId="8" borderId="8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justify" vertical="top" wrapText="1"/>
    </xf>
    <xf numFmtId="0" fontId="22" fillId="6" borderId="5" xfId="0" applyFont="1" applyFill="1" applyBorder="1" applyAlignment="1">
      <alignment horizontal="justify" vertical="top"/>
    </xf>
    <xf numFmtId="0" fontId="22" fillId="6" borderId="13" xfId="0" applyFont="1" applyFill="1" applyBorder="1" applyAlignment="1">
      <alignment horizontal="justify" vertical="top" wrapText="1"/>
    </xf>
    <xf numFmtId="0" fontId="22" fillId="6" borderId="2" xfId="0" applyFont="1" applyFill="1" applyBorder="1" applyAlignment="1">
      <alignment vertical="top"/>
    </xf>
    <xf numFmtId="0" fontId="22" fillId="6" borderId="4" xfId="0" applyFont="1" applyFill="1" applyBorder="1" applyAlignment="1">
      <alignment vertical="top"/>
    </xf>
    <xf numFmtId="0" fontId="22" fillId="6" borderId="5" xfId="0" applyFont="1" applyFill="1" applyBorder="1" applyAlignment="1">
      <alignment vertical="top"/>
    </xf>
    <xf numFmtId="0" fontId="22" fillId="6" borderId="6" xfId="0" applyFont="1" applyFill="1" applyBorder="1" applyAlignment="1">
      <alignment vertical="top"/>
    </xf>
    <xf numFmtId="0" fontId="22" fillId="6" borderId="1" xfId="0" applyFont="1" applyFill="1" applyBorder="1" applyAlignment="1">
      <alignment vertical="top"/>
    </xf>
    <xf numFmtId="0" fontId="23" fillId="8" borderId="7" xfId="0" applyFont="1" applyFill="1" applyBorder="1" applyAlignment="1">
      <alignment horizontal="center" vertical="center"/>
    </xf>
    <xf numFmtId="0" fontId="21" fillId="12" borderId="0" xfId="0" applyFont="1" applyFill="1" applyBorder="1" applyAlignment="1">
      <alignment horizontal="center" vertical="top" wrapText="1"/>
    </xf>
    <xf numFmtId="0" fontId="21" fillId="12" borderId="9" xfId="0" applyFont="1" applyFill="1" applyBorder="1" applyAlignment="1">
      <alignment horizontal="center" vertical="top" wrapText="1"/>
    </xf>
    <xf numFmtId="0" fontId="21" fillId="12" borderId="14" xfId="0" applyFont="1" applyFill="1" applyBorder="1" applyAlignment="1">
      <alignment horizontal="center" vertical="top" wrapText="1"/>
    </xf>
    <xf numFmtId="49" fontId="22" fillId="6" borderId="12" xfId="0" applyNumberFormat="1" applyFont="1" applyFill="1" applyBorder="1" applyAlignment="1">
      <alignment horizontal="center"/>
    </xf>
    <xf numFmtId="49" fontId="22" fillId="6" borderId="9" xfId="0" applyNumberFormat="1" applyFont="1" applyFill="1" applyBorder="1" applyAlignment="1">
      <alignment horizontal="center"/>
    </xf>
    <xf numFmtId="49" fontId="22" fillId="6" borderId="0" xfId="0" applyNumberFormat="1" applyFont="1" applyFill="1" applyBorder="1" applyAlignment="1">
      <alignment horizontal="center"/>
    </xf>
    <xf numFmtId="49" fontId="22" fillId="6" borderId="13" xfId="0" applyNumberFormat="1" applyFont="1" applyFill="1" applyBorder="1" applyAlignment="1">
      <alignment horizontal="center"/>
    </xf>
    <xf numFmtId="0" fontId="23" fillId="8" borderId="2" xfId="0" applyFont="1" applyFill="1" applyBorder="1" applyAlignment="1">
      <alignment horizontal="right" vertical="center"/>
    </xf>
    <xf numFmtId="0" fontId="23" fillId="6" borderId="13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2" fillId="6" borderId="15" xfId="0" applyFont="1" applyFill="1" applyBorder="1" applyAlignment="1">
      <alignment horizontal="justify" vertical="top" wrapText="1"/>
    </xf>
    <xf numFmtId="0" fontId="22" fillId="6" borderId="1" xfId="0" applyFont="1" applyFill="1" applyBorder="1" applyAlignment="1">
      <alignment horizontal="justify" vertical="top" wrapText="1"/>
    </xf>
    <xf numFmtId="0" fontId="22" fillId="6" borderId="14" xfId="0" applyFont="1" applyFill="1" applyBorder="1" applyAlignment="1">
      <alignment horizontal="justify" vertical="top"/>
    </xf>
    <xf numFmtId="184" fontId="21" fillId="7" borderId="3" xfId="0" applyNumberFormat="1" applyFont="1" applyFill="1" applyBorder="1" applyAlignment="1">
      <alignment horizontal="center" vertical="top" wrapText="1"/>
    </xf>
    <xf numFmtId="49" fontId="18" fillId="6" borderId="9" xfId="0" applyNumberFormat="1" applyFont="1" applyFill="1" applyBorder="1" applyAlignment="1">
      <alignment horizontal="left"/>
    </xf>
    <xf numFmtId="49" fontId="18" fillId="6" borderId="13" xfId="0" applyNumberFormat="1" applyFont="1" applyFill="1" applyBorder="1" applyAlignment="1">
      <alignment horizontal="left"/>
    </xf>
    <xf numFmtId="0" fontId="17" fillId="0" borderId="6" xfId="0" applyFont="1" applyBorder="1" applyAlignment="1">
      <alignment horizontal="right" vertical="center"/>
    </xf>
    <xf numFmtId="0" fontId="17" fillId="6" borderId="12" xfId="0" applyFont="1" applyFill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49" fontId="18" fillId="0" borderId="4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 vertical="center"/>
    </xf>
    <xf numFmtId="184" fontId="21" fillId="7" borderId="7" xfId="0" applyNumberFormat="1" applyFont="1" applyFill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center"/>
    </xf>
    <xf numFmtId="0" fontId="17" fillId="6" borderId="4" xfId="0" applyFont="1" applyFill="1" applyBorder="1" applyAlignment="1">
      <alignment vertical="center"/>
    </xf>
    <xf numFmtId="49" fontId="18" fillId="0" borderId="3" xfId="0" applyNumberFormat="1" applyFont="1" applyBorder="1" applyAlignment="1">
      <alignment horizontal="left"/>
    </xf>
    <xf numFmtId="0" fontId="17" fillId="0" borderId="8" xfId="0" applyFont="1" applyBorder="1" applyAlignment="1">
      <alignment horizontal="center" vertical="center"/>
    </xf>
    <xf numFmtId="0" fontId="17" fillId="0" borderId="8" xfId="0" applyFont="1" applyBorder="1" applyAlignment="1">
      <alignment horizontal="left" vertical="top"/>
    </xf>
    <xf numFmtId="0" fontId="17" fillId="0" borderId="10" xfId="0" applyFont="1" applyBorder="1" applyAlignment="1">
      <alignment horizontal="center" vertical="center"/>
    </xf>
    <xf numFmtId="185" fontId="17" fillId="6" borderId="0" xfId="17" applyNumberFormat="1" applyFont="1" applyFill="1" applyBorder="1">
      <alignment vertical="center"/>
    </xf>
    <xf numFmtId="0" fontId="17" fillId="6" borderId="0" xfId="0" applyFont="1" applyFill="1" applyBorder="1" applyAlignment="1">
      <alignment horizontal="center" vertical="center"/>
    </xf>
    <xf numFmtId="185" fontId="17" fillId="6" borderId="5" xfId="17" applyNumberFormat="1" applyFont="1" applyFill="1" applyBorder="1">
      <alignment vertical="center"/>
    </xf>
    <xf numFmtId="43" fontId="17" fillId="0" borderId="6" xfId="0" applyNumberFormat="1" applyFont="1" applyBorder="1" applyAlignment="1">
      <alignment horizontal="left" vertical="center"/>
    </xf>
    <xf numFmtId="43" fontId="17" fillId="6" borderId="0" xfId="17" applyFont="1" applyFill="1" applyBorder="1">
      <alignment vertical="center"/>
    </xf>
    <xf numFmtId="0" fontId="18" fillId="0" borderId="3" xfId="0" applyFont="1" applyBorder="1" applyAlignment="1">
      <alignment horizontal="right" vertical="top" wrapText="1"/>
    </xf>
    <xf numFmtId="0" fontId="26" fillId="0" borderId="3" xfId="0" applyFont="1" applyBorder="1" applyAlignment="1">
      <alignment horizontal="justify" vertical="top" wrapText="1"/>
    </xf>
    <xf numFmtId="0" fontId="18" fillId="4" borderId="3" xfId="0" applyFont="1" applyFill="1" applyBorder="1" applyAlignment="1">
      <alignment horizontal="justify" vertical="top" wrapText="1"/>
    </xf>
    <xf numFmtId="3" fontId="26" fillId="4" borderId="3" xfId="0" applyNumberFormat="1" applyFont="1" applyFill="1" applyBorder="1" applyAlignment="1">
      <alignment horizontal="right" vertical="top" wrapText="1"/>
    </xf>
    <xf numFmtId="0" fontId="26" fillId="4" borderId="3" xfId="0" applyFont="1" applyFill="1" applyBorder="1" applyAlignment="1">
      <alignment horizontal="right" vertical="top" wrapText="1"/>
    </xf>
    <xf numFmtId="0" fontId="18" fillId="4" borderId="3" xfId="0" applyFont="1" applyFill="1" applyBorder="1" applyAlignment="1">
      <alignment horizontal="right" vertical="top" wrapText="1"/>
    </xf>
    <xf numFmtId="0" fontId="26" fillId="4" borderId="3" xfId="0" applyFont="1" applyFill="1" applyBorder="1" applyAlignment="1">
      <alignment horizontal="justify" vertical="top" wrapText="1"/>
    </xf>
    <xf numFmtId="0" fontId="18" fillId="4" borderId="3" xfId="0" applyFont="1" applyFill="1" applyBorder="1" applyAlignment="1">
      <alignment horizontal="left" vertical="top" wrapText="1"/>
    </xf>
    <xf numFmtId="0" fontId="18" fillId="0" borderId="3" xfId="0" applyFont="1" applyBorder="1" applyAlignment="1">
      <alignment horizontal="justify" vertical="top" wrapText="1"/>
    </xf>
    <xf numFmtId="177" fontId="26" fillId="0" borderId="3" xfId="0" applyNumberFormat="1" applyFont="1" applyBorder="1" applyAlignment="1">
      <alignment horizontal="right" vertical="top" wrapText="1"/>
    </xf>
    <xf numFmtId="0" fontId="17" fillId="6" borderId="0" xfId="0" applyFont="1" applyFill="1" applyBorder="1">
      <alignment vertical="center"/>
    </xf>
    <xf numFmtId="49" fontId="18" fillId="6" borderId="0" xfId="0" applyNumberFormat="1" applyFont="1" applyFill="1" applyBorder="1" applyAlignment="1">
      <alignment horizontal="left"/>
    </xf>
    <xf numFmtId="0" fontId="17" fillId="6" borderId="0" xfId="0" applyFont="1" applyFill="1" applyBorder="1" applyAlignment="1">
      <alignment horizontal="left" vertical="center"/>
    </xf>
    <xf numFmtId="43" fontId="17" fillId="0" borderId="3" xfId="0" applyNumberFormat="1" applyFont="1" applyBorder="1" applyAlignment="1">
      <alignment horizontal="left" vertical="center"/>
    </xf>
    <xf numFmtId="185" fontId="17" fillId="0" borderId="3" xfId="17" applyNumberFormat="1" applyFont="1" applyBorder="1" applyAlignment="1">
      <alignment horizontal="right" vertical="center"/>
    </xf>
    <xf numFmtId="9" fontId="17" fillId="0" borderId="3" xfId="18" applyFont="1" applyBorder="1" applyAlignment="1">
      <alignment horizontal="right" vertical="center"/>
    </xf>
    <xf numFmtId="0" fontId="17" fillId="0" borderId="3" xfId="0" applyFont="1" applyBorder="1" applyAlignment="1">
      <alignment horizontal="right" vertical="center"/>
    </xf>
    <xf numFmtId="43" fontId="17" fillId="6" borderId="0" xfId="0" applyNumberFormat="1" applyFont="1" applyFill="1" applyBorder="1" applyAlignment="1">
      <alignment horizontal="left" vertical="center"/>
    </xf>
    <xf numFmtId="0" fontId="19" fillId="6" borderId="0" xfId="0" applyFont="1" applyFill="1" applyBorder="1" applyAlignment="1">
      <alignment horizontal="center" vertical="center"/>
    </xf>
    <xf numFmtId="185" fontId="17" fillId="6" borderId="6" xfId="17" applyNumberFormat="1" applyFont="1" applyFill="1" applyBorder="1">
      <alignment vertical="center"/>
    </xf>
    <xf numFmtId="0" fontId="0" fillId="6" borderId="0" xfId="0" applyFill="1">
      <alignment vertical="center"/>
    </xf>
    <xf numFmtId="0" fontId="17" fillId="0" borderId="3" xfId="0" applyFont="1" applyBorder="1">
      <alignment vertical="center"/>
    </xf>
    <xf numFmtId="186" fontId="17" fillId="0" borderId="3" xfId="0" applyNumberFormat="1" applyFont="1" applyBorder="1">
      <alignment vertical="center"/>
    </xf>
    <xf numFmtId="187" fontId="17" fillId="0" borderId="3" xfId="0" applyNumberFormat="1" applyFont="1" applyBorder="1">
      <alignment vertical="center"/>
    </xf>
    <xf numFmtId="0" fontId="22" fillId="8" borderId="12" xfId="0" applyFont="1" applyFill="1" applyBorder="1" applyAlignment="1">
      <alignment horizontal="center" vertical="top" wrapText="1"/>
    </xf>
    <xf numFmtId="0" fontId="22" fillId="8" borderId="15" xfId="0" applyFont="1" applyFill="1" applyBorder="1" applyAlignment="1">
      <alignment horizontal="center" vertical="top" wrapText="1"/>
    </xf>
    <xf numFmtId="0" fontId="22" fillId="8" borderId="10" xfId="0" applyFont="1" applyFill="1" applyBorder="1" applyAlignment="1">
      <alignment horizontal="center" vertical="top" wrapText="1"/>
    </xf>
    <xf numFmtId="0" fontId="22" fillId="8" borderId="13" xfId="0" applyFont="1" applyFill="1" applyBorder="1" applyAlignment="1">
      <alignment horizontal="center" vertical="top" wrapText="1"/>
    </xf>
    <xf numFmtId="0" fontId="22" fillId="8" borderId="1" xfId="0" applyFont="1" applyFill="1" applyBorder="1" applyAlignment="1">
      <alignment horizontal="center" vertical="top" wrapText="1"/>
    </xf>
    <xf numFmtId="0" fontId="22" fillId="8" borderId="11" xfId="0" applyFont="1" applyFill="1" applyBorder="1" applyAlignment="1">
      <alignment horizontal="center" vertical="top" wrapText="1"/>
    </xf>
    <xf numFmtId="0" fontId="23" fillId="8" borderId="12" xfId="0" applyFont="1" applyFill="1" applyBorder="1">
      <alignment vertical="center"/>
    </xf>
    <xf numFmtId="0" fontId="23" fillId="8" borderId="2" xfId="0" applyFont="1" applyFill="1" applyBorder="1" applyAlignment="1">
      <alignment horizontal="left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top" wrapText="1"/>
    </xf>
    <xf numFmtId="0" fontId="21" fillId="8" borderId="4" xfId="0" applyFont="1" applyFill="1" applyBorder="1" applyAlignment="1">
      <alignment horizontal="justify" wrapText="1"/>
    </xf>
    <xf numFmtId="0" fontId="22" fillId="8" borderId="8" xfId="0" applyFont="1" applyFill="1" applyBorder="1" applyAlignment="1">
      <alignment horizontal="center" wrapText="1"/>
    </xf>
    <xf numFmtId="0" fontId="22" fillId="8" borderId="3" xfId="0" applyFont="1" applyFill="1" applyBorder="1" applyAlignment="1">
      <alignment horizontal="left" wrapText="1"/>
    </xf>
    <xf numFmtId="0" fontId="22" fillId="8" borderId="3" xfId="0" applyFont="1" applyFill="1" applyBorder="1" applyAlignment="1">
      <alignment horizontal="center" wrapText="1"/>
    </xf>
    <xf numFmtId="0" fontId="21" fillId="8" borderId="5" xfId="0" applyFont="1" applyFill="1" applyBorder="1" applyAlignment="1">
      <alignment horizontal="justify" wrapText="1"/>
    </xf>
    <xf numFmtId="0" fontId="21" fillId="8" borderId="15" xfId="0" applyFont="1" applyFill="1" applyBorder="1" applyAlignment="1">
      <alignment horizontal="justify" wrapText="1"/>
    </xf>
    <xf numFmtId="0" fontId="21" fillId="8" borderId="6" xfId="0" applyFont="1" applyFill="1" applyBorder="1" applyAlignment="1">
      <alignment horizontal="justify" wrapText="1"/>
    </xf>
    <xf numFmtId="0" fontId="21" fillId="8" borderId="1" xfId="0" applyFont="1" applyFill="1" applyBorder="1" applyAlignment="1">
      <alignment horizontal="justify" wrapText="1"/>
    </xf>
    <xf numFmtId="0" fontId="22" fillId="8" borderId="6" xfId="0" applyFont="1" applyFill="1" applyBorder="1" applyAlignment="1">
      <alignment horizontal="center" vertical="top" wrapText="1"/>
    </xf>
    <xf numFmtId="0" fontId="23" fillId="8" borderId="13" xfId="0" applyFont="1" applyFill="1" applyBorder="1" applyAlignment="1">
      <alignment vertical="center"/>
    </xf>
    <xf numFmtId="0" fontId="30" fillId="8" borderId="0" xfId="0" applyFont="1" applyFill="1" applyBorder="1">
      <alignment vertical="center"/>
    </xf>
    <xf numFmtId="0" fontId="17" fillId="6" borderId="0" xfId="0" applyFont="1" applyFill="1">
      <alignment vertical="center"/>
    </xf>
    <xf numFmtId="0" fontId="17" fillId="0" borderId="6" xfId="0" applyFont="1" applyBorder="1">
      <alignment vertical="center"/>
    </xf>
    <xf numFmtId="186" fontId="17" fillId="0" borderId="6" xfId="0" applyNumberFormat="1" applyFont="1" applyBorder="1">
      <alignment vertical="center"/>
    </xf>
    <xf numFmtId="187" fontId="17" fillId="0" borderId="6" xfId="0" applyNumberFormat="1" applyFont="1" applyBorder="1">
      <alignment vertical="center"/>
    </xf>
    <xf numFmtId="0" fontId="29" fillId="8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horizontal="center" vertical="center" wrapText="1"/>
    </xf>
    <xf numFmtId="0" fontId="17" fillId="6" borderId="1" xfId="0" applyFont="1" applyFill="1" applyBorder="1">
      <alignment vertical="center"/>
    </xf>
    <xf numFmtId="0" fontId="29" fillId="6" borderId="0" xfId="0" applyFont="1" applyFill="1" applyBorder="1">
      <alignment vertical="center"/>
    </xf>
    <xf numFmtId="187" fontId="17" fillId="6" borderId="0" xfId="0" applyNumberFormat="1" applyFont="1" applyFill="1" applyBorder="1">
      <alignment vertical="center"/>
    </xf>
    <xf numFmtId="0" fontId="9" fillId="6" borderId="0" xfId="0" applyFont="1" applyFill="1">
      <alignment vertical="center"/>
    </xf>
    <xf numFmtId="0" fontId="9" fillId="6" borderId="0" xfId="0" applyFont="1" applyFill="1" applyBorder="1">
      <alignment vertical="center"/>
    </xf>
    <xf numFmtId="0" fontId="17" fillId="6" borderId="9" xfId="0" applyFont="1" applyFill="1" applyBorder="1">
      <alignment vertical="center"/>
    </xf>
    <xf numFmtId="0" fontId="17" fillId="6" borderId="14" xfId="0" applyFont="1" applyFill="1" applyBorder="1">
      <alignment vertical="center"/>
    </xf>
    <xf numFmtId="0" fontId="17" fillId="6" borderId="13" xfId="0" applyFont="1" applyFill="1" applyBorder="1">
      <alignment vertical="center"/>
    </xf>
    <xf numFmtId="0" fontId="17" fillId="6" borderId="11" xfId="0" applyFont="1" applyFill="1" applyBorder="1">
      <alignment vertical="center"/>
    </xf>
    <xf numFmtId="0" fontId="17" fillId="6" borderId="12" xfId="0" applyFont="1" applyFill="1" applyBorder="1">
      <alignment vertical="center"/>
    </xf>
    <xf numFmtId="0" fontId="17" fillId="6" borderId="15" xfId="0" applyFont="1" applyFill="1" applyBorder="1">
      <alignment vertical="center"/>
    </xf>
    <xf numFmtId="0" fontId="17" fillId="6" borderId="10" xfId="0" applyFont="1" applyFill="1" applyBorder="1">
      <alignment vertical="center"/>
    </xf>
    <xf numFmtId="0" fontId="17" fillId="5" borderId="0" xfId="0" applyFont="1" applyFill="1" applyBorder="1">
      <alignment vertical="center"/>
    </xf>
    <xf numFmtId="0" fontId="17" fillId="5" borderId="0" xfId="0" applyFont="1" applyFill="1">
      <alignment vertical="center"/>
    </xf>
    <xf numFmtId="0" fontId="17" fillId="6" borderId="8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left" vertical="top"/>
    </xf>
    <xf numFmtId="0" fontId="17" fillId="6" borderId="3" xfId="0" applyFont="1" applyFill="1" applyBorder="1" applyAlignment="1">
      <alignment horizontal="left" vertical="top"/>
    </xf>
    <xf numFmtId="0" fontId="17" fillId="6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left" vertical="top"/>
    </xf>
    <xf numFmtId="0" fontId="17" fillId="6" borderId="12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6" borderId="0" xfId="0" applyFont="1" applyFill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3" fillId="0" borderId="0" xfId="2"/>
    <xf numFmtId="0" fontId="31" fillId="0" borderId="3" xfId="2" applyFont="1" applyBorder="1" applyAlignment="1">
      <alignment horizontal="center" vertical="top" wrapText="1"/>
    </xf>
    <xf numFmtId="188" fontId="31" fillId="0" borderId="3" xfId="2" applyNumberFormat="1" applyFont="1" applyBorder="1" applyAlignment="1">
      <alignment horizontal="center" vertical="top" wrapText="1"/>
    </xf>
    <xf numFmtId="0" fontId="2" fillId="0" borderId="3" xfId="2" applyFont="1" applyBorder="1" applyAlignment="1">
      <alignment horizontal="justify" vertical="top" wrapText="1"/>
    </xf>
    <xf numFmtId="0" fontId="32" fillId="0" borderId="8" xfId="2" applyFont="1" applyBorder="1" applyAlignment="1">
      <alignment vertical="top" wrapText="1"/>
    </xf>
    <xf numFmtId="0" fontId="32" fillId="0" borderId="6" xfId="2" applyFont="1" applyBorder="1" applyAlignment="1">
      <alignment vertical="top" wrapText="1"/>
    </xf>
    <xf numFmtId="0" fontId="33" fillId="0" borderId="7" xfId="2" applyFont="1" applyBorder="1" applyAlignment="1">
      <alignment horizontal="justify" vertical="top" wrapText="1"/>
    </xf>
    <xf numFmtId="0" fontId="34" fillId="0" borderId="3" xfId="2" applyFont="1" applyBorder="1" applyAlignment="1">
      <alignment horizontal="center" vertical="top" wrapText="1"/>
    </xf>
    <xf numFmtId="188" fontId="34" fillId="0" borderId="3" xfId="2" applyNumberFormat="1" applyFont="1" applyBorder="1" applyAlignment="1">
      <alignment horizontal="center" vertical="top" wrapText="1"/>
    </xf>
    <xf numFmtId="0" fontId="2" fillId="0" borderId="8" xfId="2" applyFont="1" applyBorder="1" applyAlignment="1">
      <alignment horizontal="justify" vertical="top" wrapText="1"/>
    </xf>
    <xf numFmtId="0" fontId="32" fillId="0" borderId="4" xfId="2" applyFont="1" applyBorder="1" applyAlignment="1">
      <alignment vertical="top" wrapText="1"/>
    </xf>
    <xf numFmtId="0" fontId="32" fillId="0" borderId="9" xfId="2" applyFont="1" applyBorder="1" applyAlignment="1">
      <alignment vertical="top" wrapText="1"/>
    </xf>
    <xf numFmtId="0" fontId="3" fillId="0" borderId="0" xfId="2" applyProtection="1">
      <protection locked="0"/>
    </xf>
    <xf numFmtId="0" fontId="32" fillId="0" borderId="3" xfId="2" applyFont="1" applyBorder="1" applyAlignment="1" applyProtection="1">
      <alignment horizontal="center" vertical="top" wrapText="1"/>
      <protection locked="0"/>
    </xf>
    <xf numFmtId="188" fontId="32" fillId="0" borderId="3" xfId="2" applyNumberFormat="1" applyFont="1" applyBorder="1" applyAlignment="1" applyProtection="1">
      <alignment horizontal="center" vertical="top" wrapText="1"/>
      <protection locked="0"/>
    </xf>
    <xf numFmtId="0" fontId="32" fillId="0" borderId="5" xfId="2" applyFont="1" applyBorder="1" applyAlignment="1" applyProtection="1">
      <alignment vertical="top" wrapText="1"/>
      <protection locked="0"/>
    </xf>
    <xf numFmtId="0" fontId="33" fillId="0" borderId="7" xfId="2" applyFont="1" applyBorder="1" applyAlignment="1" applyProtection="1">
      <alignment horizontal="justify" vertical="top" wrapText="1"/>
      <protection locked="0"/>
    </xf>
    <xf numFmtId="0" fontId="32" fillId="0" borderId="5" xfId="2" applyFont="1" applyBorder="1" applyAlignment="1">
      <alignment vertical="top" wrapText="1"/>
    </xf>
    <xf numFmtId="0" fontId="32" fillId="0" borderId="3" xfId="2" applyFont="1" applyBorder="1" applyAlignment="1">
      <alignment horizontal="center" vertical="top" wrapText="1"/>
    </xf>
    <xf numFmtId="0" fontId="3" fillId="0" borderId="3" xfId="2" applyBorder="1" applyAlignment="1">
      <alignment horizontal="center"/>
    </xf>
    <xf numFmtId="0" fontId="3" fillId="8" borderId="3" xfId="2" applyFont="1" applyFill="1" applyBorder="1" applyAlignment="1">
      <alignment horizontal="center"/>
    </xf>
    <xf numFmtId="0" fontId="3" fillId="8" borderId="3" xfId="2" applyFont="1" applyFill="1" applyBorder="1"/>
    <xf numFmtId="0" fontId="28" fillId="0" borderId="0" xfId="2" applyFont="1"/>
    <xf numFmtId="0" fontId="3" fillId="0" borderId="0" xfId="2" applyFont="1" applyBorder="1" applyAlignment="1">
      <alignment horizontal="center"/>
    </xf>
    <xf numFmtId="0" fontId="3" fillId="6" borderId="3" xfId="2" applyFont="1" applyFill="1" applyBorder="1" applyAlignment="1">
      <alignment horizontal="center"/>
    </xf>
    <xf numFmtId="49" fontId="35" fillId="6" borderId="3" xfId="2" applyNumberFormat="1" applyFont="1" applyFill="1" applyBorder="1" applyAlignment="1">
      <alignment horizontal="center"/>
    </xf>
    <xf numFmtId="0" fontId="28" fillId="8" borderId="8" xfId="2" applyFont="1" applyFill="1" applyBorder="1" applyAlignment="1">
      <alignment horizontal="left"/>
    </xf>
    <xf numFmtId="0" fontId="28" fillId="8" borderId="2" xfId="2" applyFont="1" applyFill="1" applyBorder="1" applyAlignment="1">
      <alignment horizontal="left"/>
    </xf>
    <xf numFmtId="0" fontId="28" fillId="8" borderId="7" xfId="2" applyFont="1" applyFill="1" applyBorder="1"/>
    <xf numFmtId="0" fontId="28" fillId="0" borderId="0" xfId="2" applyFont="1" applyFill="1" applyBorder="1" applyAlignment="1"/>
    <xf numFmtId="0" fontId="28" fillId="0" borderId="0" xfId="2" applyFont="1" applyFill="1" applyBorder="1" applyAlignment="1">
      <alignment horizontal="justify" vertical="top" wrapText="1"/>
    </xf>
    <xf numFmtId="0" fontId="28" fillId="0" borderId="0" xfId="2" applyFont="1" applyFill="1" applyBorder="1"/>
    <xf numFmtId="0" fontId="36" fillId="6" borderId="6" xfId="2" applyFont="1" applyFill="1" applyBorder="1"/>
    <xf numFmtId="0" fontId="37" fillId="6" borderId="7" xfId="2" applyFont="1" applyFill="1" applyBorder="1" applyAlignment="1">
      <alignment horizontal="center"/>
    </xf>
    <xf numFmtId="0" fontId="37" fillId="6" borderId="3" xfId="2" applyFont="1" applyFill="1" applyBorder="1" applyAlignment="1">
      <alignment horizontal="center"/>
    </xf>
    <xf numFmtId="0" fontId="28" fillId="6" borderId="3" xfId="2" applyFont="1" applyFill="1" applyBorder="1"/>
    <xf numFmtId="9" fontId="28" fillId="6" borderId="5" xfId="2" applyNumberFormat="1" applyFont="1" applyFill="1" applyBorder="1" applyAlignment="1">
      <alignment horizontal="justify" vertical="top" wrapText="1"/>
    </xf>
    <xf numFmtId="0" fontId="28" fillId="6" borderId="5" xfId="2" applyFont="1" applyFill="1" applyBorder="1" applyAlignment="1">
      <alignment horizontal="justify" vertical="top" wrapText="1"/>
    </xf>
    <xf numFmtId="9" fontId="37" fillId="6" borderId="4" xfId="2" applyNumberFormat="1" applyFont="1" applyFill="1" applyBorder="1" applyAlignment="1">
      <alignment horizontal="justify" vertical="top" wrapText="1"/>
    </xf>
    <xf numFmtId="9" fontId="28" fillId="6" borderId="4" xfId="2" applyNumberFormat="1" applyFont="1" applyFill="1" applyBorder="1" applyAlignment="1">
      <alignment horizontal="justify" vertical="top" wrapText="1"/>
    </xf>
    <xf numFmtId="0" fontId="37" fillId="6" borderId="13" xfId="2" applyFont="1" applyFill="1" applyBorder="1" applyAlignment="1">
      <alignment horizontal="center"/>
    </xf>
    <xf numFmtId="0" fontId="37" fillId="6" borderId="6" xfId="2" applyFont="1" applyFill="1" applyBorder="1" applyAlignment="1">
      <alignment horizontal="center"/>
    </xf>
    <xf numFmtId="0" fontId="28" fillId="6" borderId="6" xfId="2" applyFont="1" applyFill="1" applyBorder="1"/>
    <xf numFmtId="0" fontId="28" fillId="8" borderId="16" xfId="2" applyFont="1" applyFill="1" applyBorder="1" applyAlignment="1">
      <alignment horizontal="center"/>
    </xf>
    <xf numFmtId="0" fontId="28" fillId="8" borderId="16" xfId="2" applyFont="1" applyFill="1" applyBorder="1" applyAlignment="1">
      <alignment horizontal="left"/>
    </xf>
    <xf numFmtId="0" fontId="28" fillId="8" borderId="16" xfId="2" applyFont="1" applyFill="1" applyBorder="1"/>
    <xf numFmtId="0" fontId="36" fillId="0" borderId="0" xfId="2" applyFont="1" applyFill="1" applyBorder="1"/>
    <xf numFmtId="0" fontId="28" fillId="6" borderId="0" xfId="2" applyFont="1" applyFill="1"/>
    <xf numFmtId="0" fontId="37" fillId="6" borderId="0" xfId="2" applyFont="1" applyFill="1" applyBorder="1" applyAlignment="1">
      <alignment horizontal="center"/>
    </xf>
    <xf numFmtId="0" fontId="28" fillId="6" borderId="0" xfId="2" applyFont="1" applyFill="1" applyBorder="1"/>
    <xf numFmtId="0" fontId="36" fillId="6" borderId="0" xfId="2" applyFont="1" applyFill="1" applyBorder="1"/>
    <xf numFmtId="9" fontId="37" fillId="6" borderId="5" xfId="2" applyNumberFormat="1" applyFont="1" applyFill="1" applyBorder="1" applyAlignment="1">
      <alignment horizontal="justify" vertical="top" wrapText="1"/>
    </xf>
    <xf numFmtId="0" fontId="38" fillId="0" borderId="0" xfId="2" applyFont="1"/>
    <xf numFmtId="0" fontId="29" fillId="8" borderId="3" xfId="2" applyFont="1" applyFill="1" applyBorder="1" applyAlignment="1">
      <alignment horizontal="center" vertical="top" wrapText="1"/>
    </xf>
    <xf numFmtId="0" fontId="29" fillId="8" borderId="4" xfId="2" applyFont="1" applyFill="1" applyBorder="1" applyAlignment="1">
      <alignment horizontal="justify" vertical="top" wrapText="1"/>
    </xf>
    <xf numFmtId="0" fontId="33" fillId="0" borderId="6" xfId="2" applyFont="1" applyBorder="1" applyAlignment="1">
      <alignment horizontal="justify" vertical="top" wrapText="1"/>
    </xf>
    <xf numFmtId="0" fontId="32" fillId="0" borderId="6" xfId="2" applyFont="1" applyBorder="1" applyAlignment="1">
      <alignment horizontal="center" vertical="top" wrapText="1"/>
    </xf>
    <xf numFmtId="0" fontId="3" fillId="0" borderId="6" xfId="2" applyBorder="1" applyAlignment="1">
      <alignment horizontal="center"/>
    </xf>
    <xf numFmtId="0" fontId="29" fillId="8" borderId="17" xfId="2" applyFont="1" applyFill="1" applyBorder="1" applyAlignment="1">
      <alignment horizontal="justify" vertical="top" wrapText="1"/>
    </xf>
    <xf numFmtId="0" fontId="29" fillId="8" borderId="19" xfId="2" applyFont="1" applyFill="1" applyBorder="1" applyAlignment="1">
      <alignment horizontal="justify" vertical="top" wrapText="1"/>
    </xf>
    <xf numFmtId="0" fontId="29" fillId="8" borderId="16" xfId="2" applyFont="1" applyFill="1" applyBorder="1" applyAlignment="1">
      <alignment horizontal="justify" vertical="top" wrapText="1"/>
    </xf>
    <xf numFmtId="0" fontId="29" fillId="8" borderId="16" xfId="2" applyFont="1" applyFill="1" applyBorder="1" applyAlignment="1">
      <alignment horizontal="center" vertical="top" wrapText="1"/>
    </xf>
    <xf numFmtId="9" fontId="3" fillId="8" borderId="16" xfId="2" applyNumberFormat="1" applyFont="1" applyFill="1" applyBorder="1" applyAlignment="1">
      <alignment horizontal="center"/>
    </xf>
    <xf numFmtId="49" fontId="35" fillId="6" borderId="6" xfId="2" applyNumberFormat="1" applyFont="1" applyFill="1" applyBorder="1" applyAlignment="1">
      <alignment horizontal="center"/>
    </xf>
    <xf numFmtId="0" fontId="3" fillId="6" borderId="6" xfId="2" applyFont="1" applyFill="1" applyBorder="1" applyAlignment="1">
      <alignment horizontal="center"/>
    </xf>
    <xf numFmtId="0" fontId="28" fillId="8" borderId="18" xfId="2" applyFont="1" applyFill="1" applyBorder="1" applyAlignment="1">
      <alignment vertical="top" wrapText="1"/>
    </xf>
    <xf numFmtId="0" fontId="28" fillId="8" borderId="16" xfId="2" applyFont="1" applyFill="1" applyBorder="1" applyAlignment="1">
      <alignment vertical="top" wrapText="1"/>
    </xf>
    <xf numFmtId="0" fontId="21" fillId="13" borderId="13" xfId="0" applyFont="1" applyFill="1" applyBorder="1" applyAlignment="1">
      <alignment horizontal="justify" vertical="top" wrapText="1"/>
    </xf>
    <xf numFmtId="0" fontId="21" fillId="13" borderId="1" xfId="0" applyFont="1" applyFill="1" applyBorder="1" applyAlignment="1">
      <alignment horizontal="justify" vertical="top" wrapText="1"/>
    </xf>
    <xf numFmtId="0" fontId="22" fillId="13" borderId="13" xfId="0" applyFont="1" applyFill="1" applyBorder="1" applyAlignment="1">
      <alignment horizontal="justify" vertical="top" wrapText="1"/>
    </xf>
    <xf numFmtId="49" fontId="22" fillId="13" borderId="6" xfId="0" applyNumberFormat="1" applyFont="1" applyFill="1" applyBorder="1" applyAlignment="1">
      <alignment textRotation="90"/>
    </xf>
    <xf numFmtId="0" fontId="22" fillId="13" borderId="11" xfId="0" applyFont="1" applyFill="1" applyBorder="1" applyAlignment="1">
      <alignment horizontal="center" vertical="top" wrapText="1"/>
    </xf>
    <xf numFmtId="0" fontId="22" fillId="13" borderId="6" xfId="0" applyFont="1" applyFill="1" applyBorder="1" applyAlignment="1">
      <alignment horizontal="left" vertical="top" wrapText="1"/>
    </xf>
    <xf numFmtId="0" fontId="22" fillId="13" borderId="6" xfId="0" applyFont="1" applyFill="1" applyBorder="1" applyAlignment="1">
      <alignment horizontal="center" vertical="top" wrapText="1"/>
    </xf>
    <xf numFmtId="0" fontId="22" fillId="13" borderId="5" xfId="0" applyFont="1" applyFill="1" applyBorder="1" applyAlignment="1">
      <alignment horizontal="center" vertical="top" wrapText="1"/>
    </xf>
    <xf numFmtId="0" fontId="17" fillId="6" borderId="9" xfId="0" applyFont="1" applyFill="1" applyBorder="1" applyAlignment="1">
      <alignment vertical="center"/>
    </xf>
    <xf numFmtId="0" fontId="17" fillId="6" borderId="5" xfId="0" applyFont="1" applyFill="1" applyBorder="1" applyAlignment="1">
      <alignment vertical="center"/>
    </xf>
    <xf numFmtId="0" fontId="29" fillId="8" borderId="1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right" vertical="top" wrapText="1"/>
    </xf>
    <xf numFmtId="177" fontId="26" fillId="0" borderId="6" xfId="0" applyNumberFormat="1" applyFont="1" applyBorder="1" applyAlignment="1">
      <alignment horizontal="right" vertical="top" wrapText="1"/>
    </xf>
    <xf numFmtId="0" fontId="26" fillId="0" borderId="6" xfId="0" applyFont="1" applyBorder="1" applyAlignment="1">
      <alignment horizontal="justify" vertical="top" wrapText="1"/>
    </xf>
    <xf numFmtId="0" fontId="28" fillId="8" borderId="16" xfId="0" applyFont="1" applyFill="1" applyBorder="1" applyAlignment="1">
      <alignment horizontal="center" vertical="top" wrapText="1"/>
    </xf>
    <xf numFmtId="0" fontId="17" fillId="8" borderId="18" xfId="0" applyFont="1" applyFill="1" applyBorder="1">
      <alignment vertical="center"/>
    </xf>
    <xf numFmtId="0" fontId="17" fillId="8" borderId="20" xfId="0" applyFont="1" applyFill="1" applyBorder="1">
      <alignment vertical="center"/>
    </xf>
    <xf numFmtId="0" fontId="17" fillId="8" borderId="16" xfId="0" applyFont="1" applyFill="1" applyBorder="1">
      <alignment vertical="center"/>
    </xf>
    <xf numFmtId="0" fontId="17" fillId="6" borderId="9" xfId="0" applyFont="1" applyFill="1" applyBorder="1" applyAlignment="1">
      <alignment vertical="top"/>
    </xf>
    <xf numFmtId="0" fontId="17" fillId="6" borderId="0" xfId="0" applyFont="1" applyFill="1" applyBorder="1" applyAlignment="1">
      <alignment vertical="top"/>
    </xf>
    <xf numFmtId="0" fontId="17" fillId="6" borderId="5" xfId="0" applyFont="1" applyFill="1" applyBorder="1">
      <alignment vertical="center"/>
    </xf>
    <xf numFmtId="0" fontId="17" fillId="6" borderId="6" xfId="0" applyFont="1" applyFill="1" applyBorder="1">
      <alignment vertical="center"/>
    </xf>
    <xf numFmtId="176" fontId="10" fillId="0" borderId="0" xfId="16" applyNumberFormat="1" applyFont="1" applyFill="1" applyBorder="1" applyAlignment="1">
      <alignment horizontal="center" vertical="center"/>
    </xf>
    <xf numFmtId="0" fontId="29" fillId="8" borderId="3" xfId="2" applyFont="1" applyFill="1" applyBorder="1" applyAlignment="1">
      <alignment horizontal="justify" vertical="top" wrapText="1"/>
    </xf>
    <xf numFmtId="0" fontId="29" fillId="8" borderId="7" xfId="2" applyFont="1" applyFill="1" applyBorder="1" applyAlignment="1">
      <alignment horizontal="justify" vertical="top" wrapText="1"/>
    </xf>
    <xf numFmtId="0" fontId="29" fillId="8" borderId="18" xfId="2" applyFont="1" applyFill="1" applyBorder="1" applyAlignment="1">
      <alignment horizontal="justify" vertical="top" wrapText="1"/>
    </xf>
    <xf numFmtId="0" fontId="29" fillId="8" borderId="4" xfId="2" applyFont="1" applyFill="1" applyBorder="1" applyAlignment="1">
      <alignment horizontal="justify" vertical="top" wrapText="1"/>
    </xf>
    <xf numFmtId="0" fontId="29" fillId="8" borderId="3" xfId="2" applyFont="1" applyFill="1" applyBorder="1" applyAlignment="1">
      <alignment horizontal="center" vertical="top" wrapText="1"/>
    </xf>
    <xf numFmtId="0" fontId="29" fillId="8" borderId="16" xfId="2" applyFont="1" applyFill="1" applyBorder="1" applyAlignment="1">
      <alignment horizontal="center" vertical="top" wrapText="1"/>
    </xf>
    <xf numFmtId="0" fontId="2" fillId="0" borderId="5" xfId="2" applyFont="1" applyBorder="1" applyAlignment="1">
      <alignment horizontal="justify" vertical="top" wrapText="1"/>
    </xf>
    <xf numFmtId="0" fontId="2" fillId="0" borderId="6" xfId="2" applyFont="1" applyBorder="1" applyAlignment="1">
      <alignment horizontal="justify" vertical="top" wrapText="1"/>
    </xf>
    <xf numFmtId="0" fontId="2" fillId="0" borderId="10" xfId="2" applyFont="1" applyBorder="1" applyAlignment="1">
      <alignment horizontal="justify" vertical="top" wrapText="1"/>
    </xf>
    <xf numFmtId="0" fontId="2" fillId="0" borderId="3" xfId="2" applyFont="1" applyBorder="1" applyAlignment="1">
      <alignment horizontal="justify" vertical="top" wrapText="1"/>
    </xf>
    <xf numFmtId="0" fontId="2" fillId="0" borderId="11" xfId="2" applyFont="1" applyBorder="1" applyAlignment="1" applyProtection="1">
      <alignment horizontal="justify" vertical="top" wrapText="1"/>
      <protection locked="0"/>
    </xf>
    <xf numFmtId="0" fontId="2" fillId="0" borderId="3" xfId="2" applyFont="1" applyBorder="1" applyAlignment="1" applyProtection="1">
      <alignment horizontal="justify" vertical="top" wrapText="1"/>
      <protection locked="0"/>
    </xf>
    <xf numFmtId="0" fontId="29" fillId="8" borderId="8" xfId="2" applyFont="1" applyFill="1" applyBorder="1" applyAlignment="1">
      <alignment horizontal="justify" vertical="top" wrapText="1"/>
    </xf>
    <xf numFmtId="49" fontId="22" fillId="8" borderId="4" xfId="0" applyNumberFormat="1" applyFont="1" applyFill="1" applyBorder="1" applyAlignment="1">
      <alignment horizontal="center" textRotation="90"/>
    </xf>
    <xf numFmtId="49" fontId="22" fillId="8" borderId="5" xfId="0" applyNumberFormat="1" applyFont="1" applyFill="1" applyBorder="1" applyAlignment="1">
      <alignment horizontal="center" textRotation="90"/>
    </xf>
    <xf numFmtId="49" fontId="22" fillId="8" borderId="6" xfId="0" applyNumberFormat="1" applyFont="1" applyFill="1" applyBorder="1" applyAlignment="1">
      <alignment horizontal="center" textRotation="90"/>
    </xf>
    <xf numFmtId="0" fontId="22" fillId="8" borderId="7" xfId="0" applyFont="1" applyFill="1" applyBorder="1" applyAlignment="1">
      <alignment horizontal="center" wrapText="1"/>
    </xf>
    <xf numFmtId="0" fontId="22" fillId="8" borderId="8" xfId="0" applyFont="1" applyFill="1" applyBorder="1" applyAlignment="1">
      <alignment horizontal="center" wrapText="1"/>
    </xf>
    <xf numFmtId="0" fontId="22" fillId="8" borderId="4" xfId="0" applyFont="1" applyFill="1" applyBorder="1" applyAlignment="1">
      <alignment horizontal="center" wrapText="1"/>
    </xf>
    <xf numFmtId="0" fontId="22" fillId="8" borderId="5" xfId="0" applyFont="1" applyFill="1" applyBorder="1" applyAlignment="1">
      <alignment horizontal="center" wrapText="1"/>
    </xf>
    <xf numFmtId="0" fontId="22" fillId="8" borderId="6" xfId="0" applyFont="1" applyFill="1" applyBorder="1" applyAlignment="1">
      <alignment horizontal="center" wrapText="1"/>
    </xf>
    <xf numFmtId="0" fontId="22" fillId="8" borderId="7" xfId="0" applyFont="1" applyFill="1" applyBorder="1" applyAlignment="1">
      <alignment horizontal="justify" wrapText="1"/>
    </xf>
    <xf numFmtId="0" fontId="22" fillId="8" borderId="2" xfId="0" applyFont="1" applyFill="1" applyBorder="1" applyAlignment="1">
      <alignment horizontal="justify" wrapText="1"/>
    </xf>
    <xf numFmtId="0" fontId="22" fillId="8" borderId="10" xfId="0" applyFont="1" applyFill="1" applyBorder="1" applyAlignment="1">
      <alignment horizontal="justify" wrapText="1"/>
    </xf>
    <xf numFmtId="0" fontId="22" fillId="8" borderId="4" xfId="0" applyFont="1" applyFill="1" applyBorder="1" applyAlignment="1">
      <alignment horizontal="justify" wrapText="1"/>
    </xf>
    <xf numFmtId="0" fontId="22" fillId="8" borderId="12" xfId="0" applyFont="1" applyFill="1" applyBorder="1" applyAlignment="1">
      <alignment horizontal="justify" wrapText="1"/>
    </xf>
    <xf numFmtId="0" fontId="22" fillId="5" borderId="8" xfId="0" applyFont="1" applyFill="1" applyBorder="1" applyAlignment="1">
      <alignment horizontal="justify" vertical="top" wrapText="1"/>
    </xf>
    <xf numFmtId="0" fontId="21" fillId="5" borderId="6" xfId="0" applyFont="1" applyFill="1" applyBorder="1" applyAlignment="1">
      <alignment horizontal="justify" vertical="top" wrapText="1"/>
    </xf>
    <xf numFmtId="0" fontId="21" fillId="5" borderId="3" xfId="0" applyFont="1" applyFill="1" applyBorder="1" applyAlignment="1">
      <alignment horizontal="justify" vertical="top" wrapText="1"/>
    </xf>
    <xf numFmtId="0" fontId="22" fillId="6" borderId="10" xfId="0" applyFont="1" applyFill="1" applyBorder="1" applyAlignment="1">
      <alignment horizontal="justify" vertical="top" wrapText="1"/>
    </xf>
    <xf numFmtId="0" fontId="21" fillId="6" borderId="6" xfId="0" applyFont="1" applyFill="1" applyBorder="1" applyAlignment="1">
      <alignment horizontal="justify" vertical="top" wrapText="1"/>
    </xf>
    <xf numFmtId="0" fontId="21" fillId="6" borderId="3" xfId="0" applyFont="1" applyFill="1" applyBorder="1" applyAlignment="1">
      <alignment horizontal="justify" vertical="top" wrapText="1"/>
    </xf>
    <xf numFmtId="0" fontId="22" fillId="5" borderId="10" xfId="0" applyFont="1" applyFill="1" applyBorder="1" applyAlignment="1">
      <alignment horizontal="justify" vertical="top"/>
    </xf>
    <xf numFmtId="0" fontId="22" fillId="5" borderId="3" xfId="0" applyFont="1" applyFill="1" applyBorder="1" applyAlignment="1">
      <alignment horizontal="justify" vertical="top"/>
    </xf>
    <xf numFmtId="0" fontId="22" fillId="5" borderId="10" xfId="0" applyFont="1" applyFill="1" applyBorder="1" applyAlignment="1">
      <alignment horizontal="justify" vertical="top" wrapText="1"/>
    </xf>
    <xf numFmtId="0" fontId="21" fillId="5" borderId="5" xfId="0" applyFont="1" applyFill="1" applyBorder="1" applyAlignment="1">
      <alignment horizontal="justify" vertical="top" wrapText="1"/>
    </xf>
    <xf numFmtId="0" fontId="22" fillId="6" borderId="5" xfId="0" applyFont="1" applyFill="1" applyBorder="1" applyAlignment="1">
      <alignment horizontal="justify" vertical="top" wrapText="1"/>
    </xf>
    <xf numFmtId="0" fontId="22" fillId="6" borderId="6" xfId="0" applyFont="1" applyFill="1" applyBorder="1" applyAlignment="1">
      <alignment horizontal="justify" vertical="top" wrapText="1"/>
    </xf>
    <xf numFmtId="0" fontId="21" fillId="5" borderId="4" xfId="0" applyFont="1" applyFill="1" applyBorder="1" applyAlignment="1">
      <alignment horizontal="justify" vertical="top" wrapText="1"/>
    </xf>
    <xf numFmtId="0" fontId="22" fillId="8" borderId="8" xfId="0" applyFont="1" applyFill="1" applyBorder="1" applyAlignment="1">
      <alignment horizontal="justify" vertical="top"/>
    </xf>
    <xf numFmtId="0" fontId="22" fillId="8" borderId="3" xfId="0" applyFont="1" applyFill="1" applyBorder="1" applyAlignment="1">
      <alignment horizontal="justify" vertical="top"/>
    </xf>
    <xf numFmtId="0" fontId="22" fillId="5" borderId="14" xfId="0" applyFont="1" applyFill="1" applyBorder="1" applyAlignment="1">
      <alignment horizontal="justify" vertical="top"/>
    </xf>
    <xf numFmtId="0" fontId="22" fillId="6" borderId="3" xfId="0" applyFont="1" applyFill="1" applyBorder="1" applyAlignment="1">
      <alignment horizontal="justify" vertical="top" wrapText="1"/>
    </xf>
    <xf numFmtId="0" fontId="22" fillId="8" borderId="10" xfId="0" applyFont="1" applyFill="1" applyBorder="1" applyAlignment="1">
      <alignment horizontal="justify" vertical="top" wrapText="1"/>
    </xf>
    <xf numFmtId="0" fontId="22" fillId="8" borderId="3" xfId="0" applyFont="1" applyFill="1" applyBorder="1" applyAlignment="1">
      <alignment horizontal="justify" vertical="top" wrapText="1"/>
    </xf>
    <xf numFmtId="0" fontId="22" fillId="8" borderId="11" xfId="0" applyFont="1" applyFill="1" applyBorder="1" applyAlignment="1">
      <alignment horizontal="justify" vertical="top" wrapText="1"/>
    </xf>
    <xf numFmtId="0" fontId="22" fillId="8" borderId="10" xfId="0" applyFont="1" applyFill="1" applyBorder="1" applyAlignment="1">
      <alignment horizontal="justify" vertical="top"/>
    </xf>
    <xf numFmtId="0" fontId="22" fillId="8" borderId="11" xfId="0" applyFont="1" applyFill="1" applyBorder="1" applyAlignment="1">
      <alignment horizontal="justify" vertical="top"/>
    </xf>
    <xf numFmtId="0" fontId="22" fillId="8" borderId="10" xfId="0" applyFont="1" applyFill="1" applyBorder="1" applyAlignment="1">
      <alignment horizontal="justify" vertical="center"/>
    </xf>
    <xf numFmtId="0" fontId="22" fillId="8" borderId="4" xfId="0" applyFont="1" applyFill="1" applyBorder="1" applyAlignment="1">
      <alignment horizontal="justify" vertical="center"/>
    </xf>
    <xf numFmtId="0" fontId="22" fillId="8" borderId="14" xfId="0" applyFont="1" applyFill="1" applyBorder="1" applyAlignment="1">
      <alignment horizontal="justify" vertical="top"/>
    </xf>
    <xf numFmtId="0" fontId="22" fillId="6" borderId="11" xfId="0" applyFont="1" applyFill="1" applyBorder="1" applyAlignment="1">
      <alignment horizontal="justify" vertical="top" wrapText="1"/>
    </xf>
    <xf numFmtId="49" fontId="22" fillId="6" borderId="0" xfId="0" applyNumberFormat="1" applyFont="1" applyFill="1" applyBorder="1" applyAlignment="1">
      <alignment horizontal="center"/>
    </xf>
    <xf numFmtId="0" fontId="22" fillId="8" borderId="7" xfId="0" applyFont="1" applyFill="1" applyBorder="1" applyAlignment="1">
      <alignment horizontal="justify" vertical="top" wrapText="1"/>
    </xf>
    <xf numFmtId="0" fontId="22" fillId="8" borderId="15" xfId="0" applyFont="1" applyFill="1" applyBorder="1" applyAlignment="1">
      <alignment horizontal="justify" vertical="top" wrapText="1"/>
    </xf>
    <xf numFmtId="0" fontId="22" fillId="8" borderId="8" xfId="0" applyFont="1" applyFill="1" applyBorder="1" applyAlignment="1">
      <alignment horizontal="justify" vertical="top" wrapText="1"/>
    </xf>
    <xf numFmtId="0" fontId="22" fillId="8" borderId="2" xfId="0" applyFont="1" applyFill="1" applyBorder="1" applyAlignment="1">
      <alignment horizontal="justify" vertical="top" wrapText="1"/>
    </xf>
    <xf numFmtId="0" fontId="22" fillId="8" borderId="8" xfId="0" applyFont="1" applyFill="1" applyBorder="1" applyAlignment="1">
      <alignment horizontal="justify" vertical="center"/>
    </xf>
    <xf numFmtId="0" fontId="22" fillId="8" borderId="3" xfId="0" applyFont="1" applyFill="1" applyBorder="1" applyAlignment="1">
      <alignment horizontal="justify" vertical="center"/>
    </xf>
    <xf numFmtId="0" fontId="28" fillId="8" borderId="12" xfId="2" applyFont="1" applyFill="1" applyBorder="1" applyAlignment="1">
      <alignment vertical="top" wrapText="1"/>
    </xf>
    <xf numFmtId="0" fontId="28" fillId="8" borderId="17" xfId="2" applyFont="1" applyFill="1" applyBorder="1" applyAlignment="1">
      <alignment vertical="top" wrapText="1"/>
    </xf>
  </cellXfs>
  <cellStyles count="22">
    <cellStyle name="0,0_x000d__x000a_NA_x000d__x000a_" xfId="19"/>
    <cellStyle name="0,0_x000d__x000a_NA_x000d__x000a_ 2" xfId="20"/>
    <cellStyle name="百分比" xfId="18" builtinId="5"/>
    <cellStyle name="百分比 11" xfId="6"/>
    <cellStyle name="百分比 2" xfId="5"/>
    <cellStyle name="百分比 2 2" xfId="7"/>
    <cellStyle name="百分比 2 3" xfId="15"/>
    <cellStyle name="百分比 3" xfId="8"/>
    <cellStyle name="百分比 4" xfId="9"/>
    <cellStyle name="常规" xfId="0" builtinId="0"/>
    <cellStyle name="常规 2" xfId="1"/>
    <cellStyle name="常规 2 2" xfId="11"/>
    <cellStyle name="常规 2 3" xfId="12"/>
    <cellStyle name="常规 3" xfId="3"/>
    <cellStyle name="常规 4" xfId="2"/>
    <cellStyle name="常规 5" xfId="13"/>
    <cellStyle name="常规 6" xfId="14"/>
    <cellStyle name="常规 7" xfId="21"/>
    <cellStyle name="千位分隔" xfId="17" builtinId="3"/>
    <cellStyle name="千位分隔 2" xfId="4"/>
    <cellStyle name="千位分隔 3" xfId="16"/>
    <cellStyle name="一般 2" xfId="1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 baseline="0"/>
              <a:t>人数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人数</c:v>
          </c:tx>
          <c:invertIfNegative val="0"/>
          <c:cat>
            <c:strRef>
              <c:f>集成计划工具!$AB$96:$AV$96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X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集成计划工具!$AB$106:$AV$106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25</c:v>
                </c:pt>
                <c:pt idx="11">
                  <c:v>29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783456"/>
        <c:axId val="1870792160"/>
      </c:barChart>
      <c:catAx>
        <c:axId val="187078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0792160"/>
        <c:crosses val="autoZero"/>
        <c:auto val="1"/>
        <c:lblAlgn val="ctr"/>
        <c:lblOffset val="100"/>
        <c:noMultiLvlLbl val="0"/>
      </c:catAx>
      <c:valAx>
        <c:axId val="18707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78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人力成本</a:t>
            </a:r>
            <a:r>
              <a:rPr lang="en-US" altLang="zh-CN" sz="1000"/>
              <a:t>S</a:t>
            </a:r>
            <a:r>
              <a:rPr lang="zh-CN" altLang="en-US" sz="1000"/>
              <a:t>曲线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991111405191959E-2"/>
          <c:y val="0.2146930733381319"/>
          <c:w val="0.8681909614239397"/>
          <c:h val="0.57231261950981893"/>
        </c:manualLayout>
      </c:layout>
      <c:lineChart>
        <c:grouping val="standard"/>
        <c:varyColors val="0"/>
        <c:ser>
          <c:idx val="1"/>
          <c:order val="0"/>
          <c:tx>
            <c:v>累计人工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绩效分析表!$A$13:$A$33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X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绩效分析表!$D$13:$D$33</c:f>
              <c:numCache>
                <c:formatCode>General</c:formatCode>
                <c:ptCount val="21"/>
                <c:pt idx="0">
                  <c:v>5</c:v>
                </c:pt>
                <c:pt idx="1">
                  <c:v>20</c:v>
                </c:pt>
                <c:pt idx="2">
                  <c:v>70</c:v>
                </c:pt>
                <c:pt idx="3">
                  <c:v>115</c:v>
                </c:pt>
                <c:pt idx="4">
                  <c:v>165</c:v>
                </c:pt>
                <c:pt idx="5">
                  <c:v>220</c:v>
                </c:pt>
                <c:pt idx="6">
                  <c:v>280</c:v>
                </c:pt>
                <c:pt idx="7">
                  <c:v>345</c:v>
                </c:pt>
                <c:pt idx="8">
                  <c:v>410</c:v>
                </c:pt>
                <c:pt idx="9">
                  <c:v>535</c:v>
                </c:pt>
                <c:pt idx="10">
                  <c:v>535</c:v>
                </c:pt>
                <c:pt idx="11">
                  <c:v>680</c:v>
                </c:pt>
                <c:pt idx="12">
                  <c:v>835</c:v>
                </c:pt>
                <c:pt idx="13">
                  <c:v>990</c:v>
                </c:pt>
                <c:pt idx="14">
                  <c:v>1145</c:v>
                </c:pt>
                <c:pt idx="15">
                  <c:v>1260</c:v>
                </c:pt>
                <c:pt idx="16">
                  <c:v>1375</c:v>
                </c:pt>
                <c:pt idx="17">
                  <c:v>1475</c:v>
                </c:pt>
                <c:pt idx="18">
                  <c:v>1550</c:v>
                </c:pt>
                <c:pt idx="19">
                  <c:v>1625</c:v>
                </c:pt>
                <c:pt idx="20">
                  <c:v>1635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788352"/>
        <c:axId val="1870775296"/>
      </c:lineChart>
      <c:catAx>
        <c:axId val="1870788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70775296"/>
        <c:crosses val="autoZero"/>
        <c:auto val="1"/>
        <c:lblAlgn val="ctr"/>
        <c:lblOffset val="100"/>
        <c:noMultiLvlLbl val="0"/>
      </c:catAx>
      <c:valAx>
        <c:axId val="1870775296"/>
        <c:scaling>
          <c:orientation val="minMax"/>
          <c:max val="18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70788352"/>
        <c:crosses val="autoZero"/>
        <c:crossBetween val="between"/>
        <c:majorUnit val="200"/>
      </c:valAx>
    </c:plotArea>
    <c:legend>
      <c:legendPos val="b"/>
      <c:layout>
        <c:manualLayout>
          <c:xMode val="edge"/>
          <c:yMode val="edge"/>
          <c:x val="0.22276243479192462"/>
          <c:y val="0.89925880888836152"/>
          <c:w val="0.5929800776016213"/>
          <c:h val="6.9685154753351908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绩效跟踪表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991111405191959E-2"/>
          <c:y val="0.2146930733381319"/>
          <c:w val="0.8681909614239397"/>
          <c:h val="0.57231261950981893"/>
        </c:manualLayout>
      </c:layout>
      <c:lineChart>
        <c:grouping val="standard"/>
        <c:varyColors val="0"/>
        <c:ser>
          <c:idx val="0"/>
          <c:order val="1"/>
          <c:tx>
            <c:v>累计人工</c:v>
          </c:tx>
          <c:spPr>
            <a:ln w="317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绩效分析表!$A$13:$A$33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X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绩效分析表!$D$13:$D$33</c:f>
              <c:numCache>
                <c:formatCode>General</c:formatCode>
                <c:ptCount val="21"/>
                <c:pt idx="0">
                  <c:v>5</c:v>
                </c:pt>
                <c:pt idx="1">
                  <c:v>20</c:v>
                </c:pt>
                <c:pt idx="2">
                  <c:v>70</c:v>
                </c:pt>
                <c:pt idx="3">
                  <c:v>115</c:v>
                </c:pt>
                <c:pt idx="4">
                  <c:v>165</c:v>
                </c:pt>
                <c:pt idx="5">
                  <c:v>220</c:v>
                </c:pt>
                <c:pt idx="6">
                  <c:v>280</c:v>
                </c:pt>
                <c:pt idx="7">
                  <c:v>345</c:v>
                </c:pt>
                <c:pt idx="8">
                  <c:v>410</c:v>
                </c:pt>
                <c:pt idx="9">
                  <c:v>535</c:v>
                </c:pt>
                <c:pt idx="10">
                  <c:v>535</c:v>
                </c:pt>
                <c:pt idx="11">
                  <c:v>680</c:v>
                </c:pt>
                <c:pt idx="12">
                  <c:v>835</c:v>
                </c:pt>
                <c:pt idx="13">
                  <c:v>990</c:v>
                </c:pt>
                <c:pt idx="14">
                  <c:v>1145</c:v>
                </c:pt>
                <c:pt idx="15">
                  <c:v>1260</c:v>
                </c:pt>
                <c:pt idx="16">
                  <c:v>1375</c:v>
                </c:pt>
                <c:pt idx="17">
                  <c:v>1475</c:v>
                </c:pt>
                <c:pt idx="18">
                  <c:v>1550</c:v>
                </c:pt>
                <c:pt idx="19">
                  <c:v>1625</c:v>
                </c:pt>
                <c:pt idx="20">
                  <c:v>1635</c:v>
                </c:pt>
              </c:numCache>
            </c:numRef>
          </c:val>
          <c:smooth val="0"/>
        </c:ser>
        <c:ser>
          <c:idx val="2"/>
          <c:order val="2"/>
          <c:tx>
            <c:v>实际人工</c:v>
          </c:tx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绩效分析表!$I$13:$I$33</c:f>
              <c:numCache>
                <c:formatCode>_ * #,##0_ ;_ * \-#,##0_ ;_ * "-"??_ ;_ @_ </c:formatCode>
                <c:ptCount val="21"/>
                <c:pt idx="0">
                  <c:v>15</c:v>
                </c:pt>
                <c:pt idx="1">
                  <c:v>40</c:v>
                </c:pt>
                <c:pt idx="2">
                  <c:v>100</c:v>
                </c:pt>
                <c:pt idx="3">
                  <c:v>160</c:v>
                </c:pt>
                <c:pt idx="4">
                  <c:v>220</c:v>
                </c:pt>
                <c:pt idx="5">
                  <c:v>285</c:v>
                </c:pt>
              </c:numCache>
            </c:numRef>
          </c:val>
          <c:smooth val="0"/>
        </c:ser>
        <c:ser>
          <c:idx val="3"/>
          <c:order val="3"/>
          <c:tx>
            <c:v>挣值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绩效分析表!$J$13:$J$18</c:f>
              <c:numCache>
                <c:formatCode>_ * #,##0_ ;_ * \-#,##0_ ;_ * "-"??_ ;_ @_ 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55</c:v>
                </c:pt>
                <c:pt idx="3">
                  <c:v>95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</c:ser>
        <c:ser>
          <c:idx val="1"/>
          <c:order val="0"/>
          <c:tx>
            <c:v>累计人工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绩效分析表!$A$13:$A$33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X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绩效分析表!$D$13:$D$33</c:f>
              <c:numCache>
                <c:formatCode>General</c:formatCode>
                <c:ptCount val="21"/>
                <c:pt idx="0">
                  <c:v>5</c:v>
                </c:pt>
                <c:pt idx="1">
                  <c:v>20</c:v>
                </c:pt>
                <c:pt idx="2">
                  <c:v>70</c:v>
                </c:pt>
                <c:pt idx="3">
                  <c:v>115</c:v>
                </c:pt>
                <c:pt idx="4">
                  <c:v>165</c:v>
                </c:pt>
                <c:pt idx="5">
                  <c:v>220</c:v>
                </c:pt>
                <c:pt idx="6">
                  <c:v>280</c:v>
                </c:pt>
                <c:pt idx="7">
                  <c:v>345</c:v>
                </c:pt>
                <c:pt idx="8">
                  <c:v>410</c:v>
                </c:pt>
                <c:pt idx="9">
                  <c:v>535</c:v>
                </c:pt>
                <c:pt idx="10">
                  <c:v>535</c:v>
                </c:pt>
                <c:pt idx="11">
                  <c:v>680</c:v>
                </c:pt>
                <c:pt idx="12">
                  <c:v>835</c:v>
                </c:pt>
                <c:pt idx="13">
                  <c:v>990</c:v>
                </c:pt>
                <c:pt idx="14">
                  <c:v>1145</c:v>
                </c:pt>
                <c:pt idx="15">
                  <c:v>1260</c:v>
                </c:pt>
                <c:pt idx="16">
                  <c:v>1375</c:v>
                </c:pt>
                <c:pt idx="17">
                  <c:v>1475</c:v>
                </c:pt>
                <c:pt idx="18">
                  <c:v>1550</c:v>
                </c:pt>
                <c:pt idx="19">
                  <c:v>1625</c:v>
                </c:pt>
                <c:pt idx="20">
                  <c:v>1635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789984"/>
        <c:axId val="1870787808"/>
      </c:lineChart>
      <c:catAx>
        <c:axId val="1870789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70787808"/>
        <c:crosses val="autoZero"/>
        <c:auto val="1"/>
        <c:lblAlgn val="ctr"/>
        <c:lblOffset val="100"/>
        <c:noMultiLvlLbl val="0"/>
      </c:catAx>
      <c:valAx>
        <c:axId val="1870787808"/>
        <c:scaling>
          <c:orientation val="minMax"/>
          <c:max val="18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70789984"/>
        <c:crosses val="autoZero"/>
        <c:crossBetween val="between"/>
        <c:majorUnit val="200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5.4573121814935961E-2"/>
          <c:y val="0.89925880888836152"/>
          <c:w val="0.90348322819385052"/>
          <c:h val="6.9685154753351908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107</xdr:row>
      <xdr:rowOff>76200</xdr:rowOff>
    </xdr:from>
    <xdr:to>
      <xdr:col>47</xdr:col>
      <xdr:colOff>190500</xdr:colOff>
      <xdr:row>130</xdr:row>
      <xdr:rowOff>15240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261264</xdr:colOff>
      <xdr:row>0</xdr:row>
      <xdr:rowOff>0</xdr:rowOff>
    </xdr:from>
    <xdr:to>
      <xdr:col>15</xdr:col>
      <xdr:colOff>228600</xdr:colOff>
      <xdr:row>27</xdr:row>
      <xdr:rowOff>60960</xdr:rowOff>
    </xdr:to>
    <xdr:grpSp>
      <xdr:nvGrpSpPr>
        <xdr:cNvPr id="14337" name="Group 1"/>
        <xdr:cNvGrpSpPr>
          <a:grpSpLocks noChangeAspect="1"/>
        </xdr:cNvGrpSpPr>
      </xdr:nvGrpSpPr>
      <xdr:grpSpPr bwMode="auto">
        <a:xfrm>
          <a:off x="261264" y="0"/>
          <a:ext cx="9111336" cy="5057503"/>
          <a:chOff x="1083" y="1638"/>
          <a:chExt cx="12988" cy="7867"/>
        </a:xfrm>
      </xdr:grpSpPr>
      <xdr:sp macro="" textlink="">
        <xdr:nvSpPr>
          <xdr:cNvPr id="14573" name="AutoShape 237"/>
          <xdr:cNvSpPr>
            <a:spLocks noChangeAspect="1" noChangeArrowheads="1" noTextEdit="1"/>
          </xdr:cNvSpPr>
        </xdr:nvSpPr>
        <xdr:spPr bwMode="auto">
          <a:xfrm>
            <a:off x="1083" y="1638"/>
            <a:ext cx="12988" cy="7867"/>
          </a:xfrm>
          <a:prstGeom prst="rect">
            <a:avLst/>
          </a:prstGeom>
          <a:noFill/>
        </xdr:spPr>
      </xdr:sp>
      <xdr:grpSp>
        <xdr:nvGrpSpPr>
          <xdr:cNvPr id="14564" name="Group 228"/>
          <xdr:cNvGrpSpPr>
            <a:grpSpLocks/>
          </xdr:cNvGrpSpPr>
        </xdr:nvGrpSpPr>
        <xdr:grpSpPr bwMode="auto">
          <a:xfrm>
            <a:off x="1083" y="5416"/>
            <a:ext cx="979" cy="990"/>
            <a:chOff x="2337" y="1948"/>
            <a:chExt cx="1195" cy="922"/>
          </a:xfrm>
        </xdr:grpSpPr>
        <xdr:sp macro="" textlink="">
          <xdr:nvSpPr>
            <xdr:cNvPr id="14572" name="Text Box 236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571" name="Text Box 235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570" name="Text Box 234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D1</a:t>
              </a:r>
            </a:p>
          </xdr:txBody>
        </xdr:sp>
        <xdr:sp macro="" textlink="">
          <xdr:nvSpPr>
            <xdr:cNvPr id="14569" name="Text Box 233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项目</a:t>
              </a:r>
              <a:endParaRPr lang="zh-CN" altLang="en-US" sz="105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启动</a:t>
              </a:r>
            </a:p>
          </xdr:txBody>
        </xdr:sp>
        <xdr:sp macro="" textlink="">
          <xdr:nvSpPr>
            <xdr:cNvPr id="14568" name="Text Box 232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567" name="Text Box 231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566" name="Text Box 230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565" name="Text Box 229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</xdr:grpSp>
      <xdr:grpSp>
        <xdr:nvGrpSpPr>
          <xdr:cNvPr id="14555" name="Group 219"/>
          <xdr:cNvGrpSpPr>
            <a:grpSpLocks/>
          </xdr:cNvGrpSpPr>
        </xdr:nvGrpSpPr>
        <xdr:grpSpPr bwMode="auto">
          <a:xfrm>
            <a:off x="2291" y="5416"/>
            <a:ext cx="980" cy="990"/>
            <a:chOff x="2337" y="1948"/>
            <a:chExt cx="1195" cy="922"/>
          </a:xfrm>
        </xdr:grpSpPr>
        <xdr:sp macro="" textlink="">
          <xdr:nvSpPr>
            <xdr:cNvPr id="14563" name="Text Box 227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562" name="Text Box 226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sp macro="" textlink="">
          <xdr:nvSpPr>
            <xdr:cNvPr id="14561" name="Text Box 225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A1</a:t>
              </a:r>
            </a:p>
          </xdr:txBody>
        </xdr:sp>
        <xdr:sp macro="" textlink="">
          <xdr:nvSpPr>
            <xdr:cNvPr id="14560" name="Text Box 224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需求</a:t>
              </a:r>
              <a:endParaRPr lang="zh-CN" altLang="en-US" sz="105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分析</a:t>
              </a:r>
            </a:p>
          </xdr:txBody>
        </xdr:sp>
        <xdr:sp macro="" textlink="">
          <xdr:nvSpPr>
            <xdr:cNvPr id="14559" name="Text Box 223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</a:t>
              </a:r>
            </a:p>
          </xdr:txBody>
        </xdr:sp>
        <xdr:sp macro="" textlink="">
          <xdr:nvSpPr>
            <xdr:cNvPr id="14558" name="Text Box 222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557" name="Text Box 221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556" name="Text Box 220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</a:t>
              </a:r>
            </a:p>
          </xdr:txBody>
        </xdr:sp>
      </xdr:grpSp>
      <xdr:grpSp>
        <xdr:nvGrpSpPr>
          <xdr:cNvPr id="14546" name="Group 210"/>
          <xdr:cNvGrpSpPr>
            <a:grpSpLocks/>
          </xdr:cNvGrpSpPr>
        </xdr:nvGrpSpPr>
        <xdr:grpSpPr bwMode="auto">
          <a:xfrm>
            <a:off x="4700" y="4121"/>
            <a:ext cx="980" cy="989"/>
            <a:chOff x="2337" y="1948"/>
            <a:chExt cx="1195" cy="922"/>
          </a:xfrm>
        </xdr:grpSpPr>
        <xdr:sp macro="" textlink="">
          <xdr:nvSpPr>
            <xdr:cNvPr id="14554" name="Text Box 218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9</a:t>
              </a:r>
            </a:p>
          </xdr:txBody>
        </xdr:sp>
        <xdr:sp macro="" textlink="">
          <xdr:nvSpPr>
            <xdr:cNvPr id="14553" name="Text Box 217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552" name="Text Box 216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B2.3</a:t>
              </a:r>
            </a:p>
          </xdr:txBody>
        </xdr:sp>
        <xdr:sp macro="" textlink="">
          <xdr:nvSpPr>
            <xdr:cNvPr id="14551" name="Text Box 215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编写管理员手册</a:t>
              </a:r>
            </a:p>
          </xdr:txBody>
        </xdr:sp>
        <xdr:sp macro="" textlink="">
          <xdr:nvSpPr>
            <xdr:cNvPr id="14550" name="Text Box 214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11</a:t>
              </a:r>
            </a:p>
          </xdr:txBody>
        </xdr:sp>
        <xdr:sp macro="" textlink="">
          <xdr:nvSpPr>
            <xdr:cNvPr id="14549" name="Text Box 213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13</a:t>
              </a:r>
            </a:p>
          </xdr:txBody>
        </xdr:sp>
        <xdr:sp macro="" textlink="">
          <xdr:nvSpPr>
            <xdr:cNvPr id="14548" name="Text Box 212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sp macro="" textlink="">
          <xdr:nvSpPr>
            <xdr:cNvPr id="14547" name="Text Box 211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15</a:t>
              </a:r>
            </a:p>
          </xdr:txBody>
        </xdr:sp>
      </xdr:grpSp>
      <xdr:grpSp>
        <xdr:nvGrpSpPr>
          <xdr:cNvPr id="14537" name="Group 201"/>
          <xdr:cNvGrpSpPr>
            <a:grpSpLocks/>
          </xdr:cNvGrpSpPr>
        </xdr:nvGrpSpPr>
        <xdr:grpSpPr bwMode="auto">
          <a:xfrm>
            <a:off x="3477" y="5416"/>
            <a:ext cx="980" cy="990"/>
            <a:chOff x="2337" y="1948"/>
            <a:chExt cx="1195" cy="922"/>
          </a:xfrm>
        </xdr:grpSpPr>
        <xdr:sp macro="" textlink="">
          <xdr:nvSpPr>
            <xdr:cNvPr id="14545" name="Text Box 209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</a:t>
              </a:r>
            </a:p>
          </xdr:txBody>
        </xdr:sp>
        <xdr:sp macro="" textlink="">
          <xdr:nvSpPr>
            <xdr:cNvPr id="14544" name="Text Box 208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3</a:t>
              </a:r>
            </a:p>
          </xdr:txBody>
        </xdr:sp>
        <xdr:sp macro="" textlink="">
          <xdr:nvSpPr>
            <xdr:cNvPr id="14543" name="Text Box 207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A2</a:t>
              </a:r>
            </a:p>
          </xdr:txBody>
        </xdr:sp>
        <xdr:sp macro="" textlink="">
          <xdr:nvSpPr>
            <xdr:cNvPr id="14542" name="Text Box 206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系统</a:t>
              </a:r>
              <a:endParaRPr lang="zh-CN" altLang="en-US" sz="105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设计</a:t>
              </a:r>
            </a:p>
          </xdr:txBody>
        </xdr:sp>
        <xdr:sp macro="" textlink="">
          <xdr:nvSpPr>
            <xdr:cNvPr id="14541" name="Text Box 205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9</a:t>
              </a:r>
            </a:p>
          </xdr:txBody>
        </xdr:sp>
        <xdr:sp macro="" textlink="">
          <xdr:nvSpPr>
            <xdr:cNvPr id="14540" name="Text Box 204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</a:t>
              </a:r>
            </a:p>
          </xdr:txBody>
        </xdr:sp>
        <xdr:sp macro="" textlink="">
          <xdr:nvSpPr>
            <xdr:cNvPr id="14539" name="Text Box 203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538" name="Text Box 202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9</a:t>
              </a:r>
            </a:p>
          </xdr:txBody>
        </xdr:sp>
      </xdr:grpSp>
      <xdr:grpSp>
        <xdr:nvGrpSpPr>
          <xdr:cNvPr id="14528" name="Group 192"/>
          <xdr:cNvGrpSpPr>
            <a:grpSpLocks/>
          </xdr:cNvGrpSpPr>
        </xdr:nvGrpSpPr>
        <xdr:grpSpPr bwMode="auto">
          <a:xfrm>
            <a:off x="5885" y="5431"/>
            <a:ext cx="980" cy="990"/>
            <a:chOff x="2337" y="1948"/>
            <a:chExt cx="1195" cy="922"/>
          </a:xfrm>
        </xdr:grpSpPr>
        <xdr:sp macro="" textlink="">
          <xdr:nvSpPr>
            <xdr:cNvPr id="14536" name="Text Box 200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9</a:t>
              </a:r>
            </a:p>
          </xdr:txBody>
        </xdr:sp>
        <xdr:sp macro="" textlink="">
          <xdr:nvSpPr>
            <xdr:cNvPr id="14535" name="Text Box 199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sp macro="" textlink="">
          <xdr:nvSpPr>
            <xdr:cNvPr id="14534" name="Text Box 198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A3</a:t>
              </a:r>
            </a:p>
          </xdr:txBody>
        </xdr:sp>
        <xdr:sp macro="" textlink="">
          <xdr:nvSpPr>
            <xdr:cNvPr id="14533" name="Text Box 197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系统</a:t>
              </a:r>
              <a:endParaRPr lang="zh-CN" altLang="en-US" sz="105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开发</a:t>
              </a:r>
            </a:p>
          </xdr:txBody>
        </xdr:sp>
        <xdr:sp macro="" textlink="">
          <xdr:nvSpPr>
            <xdr:cNvPr id="14532" name="Text Box 196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13</a:t>
              </a:r>
            </a:p>
          </xdr:txBody>
        </xdr:sp>
        <xdr:sp macro="" textlink="">
          <xdr:nvSpPr>
            <xdr:cNvPr id="14531" name="Text Box 195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9</a:t>
              </a:r>
            </a:p>
          </xdr:txBody>
        </xdr:sp>
        <xdr:sp macro="" textlink="">
          <xdr:nvSpPr>
            <xdr:cNvPr id="14530" name="Text Box 194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529" name="Text Box 193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13</a:t>
              </a:r>
            </a:p>
          </xdr:txBody>
        </xdr:sp>
      </xdr:grpSp>
      <xdr:grpSp>
        <xdr:nvGrpSpPr>
          <xdr:cNvPr id="14519" name="Group 183"/>
          <xdr:cNvGrpSpPr>
            <a:grpSpLocks/>
          </xdr:cNvGrpSpPr>
        </xdr:nvGrpSpPr>
        <xdr:grpSpPr bwMode="auto">
          <a:xfrm>
            <a:off x="7051" y="5431"/>
            <a:ext cx="980" cy="990"/>
            <a:chOff x="2337" y="1948"/>
            <a:chExt cx="1195" cy="922"/>
          </a:xfrm>
        </xdr:grpSpPr>
        <xdr:sp macro="" textlink="">
          <xdr:nvSpPr>
            <xdr:cNvPr id="14527" name="Text Box 191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13</a:t>
              </a:r>
            </a:p>
          </xdr:txBody>
        </xdr:sp>
        <xdr:sp macro="" textlink="">
          <xdr:nvSpPr>
            <xdr:cNvPr id="14526" name="Text Box 190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sp macro="" textlink="">
          <xdr:nvSpPr>
            <xdr:cNvPr id="14525" name="Text Box 189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A4.1</a:t>
              </a:r>
            </a:p>
          </xdr:txBody>
        </xdr:sp>
        <xdr:sp macro="" textlink="">
          <xdr:nvSpPr>
            <xdr:cNvPr id="14524" name="Text Box 188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集成</a:t>
              </a:r>
              <a:endParaRPr lang="zh-CN" altLang="en-US" sz="105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测试</a:t>
              </a:r>
            </a:p>
          </xdr:txBody>
        </xdr:sp>
        <xdr:sp macro="" textlink="">
          <xdr:nvSpPr>
            <xdr:cNvPr id="14523" name="Text Box 187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14</a:t>
              </a:r>
            </a:p>
          </xdr:txBody>
        </xdr:sp>
        <xdr:sp macro="" textlink="">
          <xdr:nvSpPr>
            <xdr:cNvPr id="14522" name="Text Box 186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13</a:t>
              </a:r>
            </a:p>
          </xdr:txBody>
        </xdr:sp>
        <xdr:sp macro="" textlink="">
          <xdr:nvSpPr>
            <xdr:cNvPr id="14521" name="Text Box 185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520" name="Text Box 184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14</a:t>
              </a:r>
            </a:p>
          </xdr:txBody>
        </xdr:sp>
      </xdr:grpSp>
      <xdr:grpSp>
        <xdr:nvGrpSpPr>
          <xdr:cNvPr id="14510" name="Group 174"/>
          <xdr:cNvGrpSpPr>
            <a:grpSpLocks/>
          </xdr:cNvGrpSpPr>
        </xdr:nvGrpSpPr>
        <xdr:grpSpPr bwMode="auto">
          <a:xfrm>
            <a:off x="11829" y="5416"/>
            <a:ext cx="979" cy="990"/>
            <a:chOff x="2337" y="1948"/>
            <a:chExt cx="1195" cy="922"/>
          </a:xfrm>
        </xdr:grpSpPr>
        <xdr:sp macro="" textlink="">
          <xdr:nvSpPr>
            <xdr:cNvPr id="14518" name="Text Box 182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17</a:t>
              </a:r>
            </a:p>
          </xdr:txBody>
        </xdr:sp>
        <xdr:sp macro="" textlink="">
          <xdr:nvSpPr>
            <xdr:cNvPr id="14517" name="Text Box 181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516" name="Text Box 180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B3.2</a:t>
              </a:r>
            </a:p>
          </xdr:txBody>
        </xdr:sp>
        <xdr:sp macro="" textlink="">
          <xdr:nvSpPr>
            <xdr:cNvPr id="14515" name="Text Box 179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切换与试运行</a:t>
              </a:r>
            </a:p>
          </xdr:txBody>
        </xdr:sp>
        <xdr:sp macro="" textlink="">
          <xdr:nvSpPr>
            <xdr:cNvPr id="14514" name="Text Box 178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19</a:t>
              </a:r>
            </a:p>
          </xdr:txBody>
        </xdr:sp>
        <xdr:sp macro="" textlink="">
          <xdr:nvSpPr>
            <xdr:cNvPr id="14513" name="Text Box 177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17</a:t>
              </a:r>
            </a:p>
          </xdr:txBody>
        </xdr:sp>
        <xdr:sp macro="" textlink="">
          <xdr:nvSpPr>
            <xdr:cNvPr id="14512" name="Text Box 176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511" name="Text Box 175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19</a:t>
              </a:r>
            </a:p>
          </xdr:txBody>
        </xdr:sp>
      </xdr:grpSp>
      <xdr:grpSp>
        <xdr:nvGrpSpPr>
          <xdr:cNvPr id="14501" name="Group 165"/>
          <xdr:cNvGrpSpPr>
            <a:grpSpLocks/>
          </xdr:cNvGrpSpPr>
        </xdr:nvGrpSpPr>
        <xdr:grpSpPr bwMode="auto">
          <a:xfrm>
            <a:off x="12946" y="5416"/>
            <a:ext cx="979" cy="990"/>
            <a:chOff x="2337" y="1948"/>
            <a:chExt cx="1195" cy="922"/>
          </a:xfrm>
        </xdr:grpSpPr>
        <xdr:sp macro="" textlink="">
          <xdr:nvSpPr>
            <xdr:cNvPr id="14509" name="Text Box 173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19</a:t>
              </a:r>
            </a:p>
          </xdr:txBody>
        </xdr:sp>
        <xdr:sp macro="" textlink="">
          <xdr:nvSpPr>
            <xdr:cNvPr id="14508" name="Text Box 172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sp macro="" textlink="">
          <xdr:nvSpPr>
            <xdr:cNvPr id="14507" name="Text Box 171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D2</a:t>
              </a:r>
            </a:p>
          </xdr:txBody>
        </xdr:sp>
        <xdr:sp macro="" textlink="">
          <xdr:nvSpPr>
            <xdr:cNvPr id="14506" name="Text Box 170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移交</a:t>
              </a:r>
              <a:endParaRPr lang="zh-CN" altLang="en-US" sz="105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收尾</a:t>
              </a:r>
            </a:p>
          </xdr:txBody>
        </xdr:sp>
        <xdr:sp macro="" textlink="">
          <xdr:nvSpPr>
            <xdr:cNvPr id="14505" name="Text Box 169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20</a:t>
              </a:r>
            </a:p>
          </xdr:txBody>
        </xdr:sp>
        <xdr:sp macro="" textlink="">
          <xdr:nvSpPr>
            <xdr:cNvPr id="14504" name="Text Box 168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19</a:t>
              </a:r>
            </a:p>
          </xdr:txBody>
        </xdr:sp>
        <xdr:sp macro="" textlink="">
          <xdr:nvSpPr>
            <xdr:cNvPr id="14503" name="Text Box 167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502" name="Text Box 166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20</a:t>
              </a:r>
            </a:p>
          </xdr:txBody>
        </xdr:sp>
      </xdr:grpSp>
      <xdr:grpSp>
        <xdr:nvGrpSpPr>
          <xdr:cNvPr id="14492" name="Group 156"/>
          <xdr:cNvGrpSpPr>
            <a:grpSpLocks/>
          </xdr:cNvGrpSpPr>
        </xdr:nvGrpSpPr>
        <xdr:grpSpPr bwMode="auto">
          <a:xfrm>
            <a:off x="2291" y="6753"/>
            <a:ext cx="980" cy="990"/>
            <a:chOff x="2337" y="1948"/>
            <a:chExt cx="1195" cy="922"/>
          </a:xfrm>
        </xdr:grpSpPr>
        <xdr:sp macro="" textlink="">
          <xdr:nvSpPr>
            <xdr:cNvPr id="14500" name="Text Box 164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499" name="Text Box 163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sp macro="" textlink="">
          <xdr:nvSpPr>
            <xdr:cNvPr id="14498" name="Text Box 162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C1.1</a:t>
              </a:r>
            </a:p>
          </xdr:txBody>
        </xdr:sp>
        <xdr:sp macro="" textlink="">
          <xdr:nvSpPr>
            <xdr:cNvPr id="14497" name="Text Box 161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确定主机配置</a:t>
              </a:r>
            </a:p>
          </xdr:txBody>
        </xdr:sp>
        <xdr:sp macro="" textlink="">
          <xdr:nvSpPr>
            <xdr:cNvPr id="14496" name="Text Box 160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3</a:t>
              </a:r>
            </a:p>
          </xdr:txBody>
        </xdr:sp>
        <xdr:sp macro="" textlink="">
          <xdr:nvSpPr>
            <xdr:cNvPr id="14495" name="Text Box 159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3</a:t>
              </a:r>
            </a:p>
          </xdr:txBody>
        </xdr:sp>
        <xdr:sp macro="" textlink="">
          <xdr:nvSpPr>
            <xdr:cNvPr id="14494" name="Text Box 158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sp macro="" textlink="">
          <xdr:nvSpPr>
            <xdr:cNvPr id="14493" name="Text Box 157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</xdr:grpSp>
      <xdr:grpSp>
        <xdr:nvGrpSpPr>
          <xdr:cNvPr id="14483" name="Group 147"/>
          <xdr:cNvGrpSpPr>
            <a:grpSpLocks/>
          </xdr:cNvGrpSpPr>
        </xdr:nvGrpSpPr>
        <xdr:grpSpPr bwMode="auto">
          <a:xfrm>
            <a:off x="3477" y="6753"/>
            <a:ext cx="980" cy="990"/>
            <a:chOff x="2337" y="1948"/>
            <a:chExt cx="1195" cy="922"/>
          </a:xfrm>
        </xdr:grpSpPr>
        <xdr:sp macro="" textlink="">
          <xdr:nvSpPr>
            <xdr:cNvPr id="14491" name="Text Box 155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3</a:t>
              </a:r>
            </a:p>
          </xdr:txBody>
        </xdr:sp>
        <xdr:sp macro="" textlink="">
          <xdr:nvSpPr>
            <xdr:cNvPr id="14490" name="Text Box 154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sp macro="" textlink="">
          <xdr:nvSpPr>
            <xdr:cNvPr id="14489" name="Text Box 153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C1.2</a:t>
              </a:r>
            </a:p>
          </xdr:txBody>
        </xdr:sp>
        <xdr:sp macro="" textlink="">
          <xdr:nvSpPr>
            <xdr:cNvPr id="14488" name="Text Box 152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主机设备采购</a:t>
              </a:r>
            </a:p>
          </xdr:txBody>
        </xdr:sp>
        <xdr:sp macro="" textlink="">
          <xdr:nvSpPr>
            <xdr:cNvPr id="14487" name="Text Box 151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7</a:t>
              </a:r>
            </a:p>
          </xdr:txBody>
        </xdr:sp>
        <xdr:sp macro="" textlink="">
          <xdr:nvSpPr>
            <xdr:cNvPr id="14486" name="Text Box 150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sp macro="" textlink="">
          <xdr:nvSpPr>
            <xdr:cNvPr id="14485" name="Text Box 149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sp macro="" textlink="">
          <xdr:nvSpPr>
            <xdr:cNvPr id="14484" name="Text Box 148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8</a:t>
              </a:r>
            </a:p>
          </xdr:txBody>
        </xdr:sp>
      </xdr:grpSp>
      <xdr:grpSp>
        <xdr:nvGrpSpPr>
          <xdr:cNvPr id="14474" name="Group 138"/>
          <xdr:cNvGrpSpPr>
            <a:grpSpLocks/>
          </xdr:cNvGrpSpPr>
        </xdr:nvGrpSpPr>
        <xdr:grpSpPr bwMode="auto">
          <a:xfrm>
            <a:off x="3477" y="8085"/>
            <a:ext cx="980" cy="990"/>
            <a:chOff x="2337" y="1948"/>
            <a:chExt cx="1195" cy="922"/>
          </a:xfrm>
        </xdr:grpSpPr>
        <xdr:sp macro="" textlink="">
          <xdr:nvSpPr>
            <xdr:cNvPr id="14482" name="Text Box 146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3</a:t>
              </a:r>
            </a:p>
          </xdr:txBody>
        </xdr:sp>
        <xdr:sp macro="" textlink="">
          <xdr:nvSpPr>
            <xdr:cNvPr id="14481" name="Text Box 145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480" name="Text Box 144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C2.1</a:t>
              </a:r>
            </a:p>
          </xdr:txBody>
        </xdr:sp>
        <xdr:sp macro="" textlink="">
          <xdr:nvSpPr>
            <xdr:cNvPr id="14479" name="Text Box 143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网点设备调查</a:t>
              </a:r>
            </a:p>
          </xdr:txBody>
        </xdr:sp>
        <xdr:sp macro="" textlink="">
          <xdr:nvSpPr>
            <xdr:cNvPr id="14478" name="Text Box 142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5</a:t>
              </a:r>
            </a:p>
          </xdr:txBody>
        </xdr:sp>
        <xdr:sp macro="" textlink="">
          <xdr:nvSpPr>
            <xdr:cNvPr id="14477" name="Text Box 141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7</a:t>
              </a:r>
            </a:p>
          </xdr:txBody>
        </xdr:sp>
        <xdr:sp macro="" textlink="">
          <xdr:nvSpPr>
            <xdr:cNvPr id="14476" name="Text Box 140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sp macro="" textlink="">
          <xdr:nvSpPr>
            <xdr:cNvPr id="14475" name="Text Box 139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9</a:t>
              </a:r>
            </a:p>
          </xdr:txBody>
        </xdr:sp>
      </xdr:grpSp>
      <xdr:grpSp>
        <xdr:nvGrpSpPr>
          <xdr:cNvPr id="14465" name="Group 129"/>
          <xdr:cNvGrpSpPr>
            <a:grpSpLocks/>
          </xdr:cNvGrpSpPr>
        </xdr:nvGrpSpPr>
        <xdr:grpSpPr bwMode="auto">
          <a:xfrm>
            <a:off x="4700" y="6753"/>
            <a:ext cx="980" cy="990"/>
            <a:chOff x="2337" y="1948"/>
            <a:chExt cx="1195" cy="922"/>
          </a:xfrm>
        </xdr:grpSpPr>
        <xdr:sp macro="" textlink="">
          <xdr:nvSpPr>
            <xdr:cNvPr id="14473" name="Text Box 137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7</a:t>
              </a:r>
            </a:p>
          </xdr:txBody>
        </xdr:sp>
        <xdr:sp macro="" textlink="">
          <xdr:nvSpPr>
            <xdr:cNvPr id="14472" name="Text Box 136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sp macro="" textlink="">
          <xdr:nvSpPr>
            <xdr:cNvPr id="14471" name="Text Box 135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C1.3</a:t>
              </a:r>
            </a:p>
          </xdr:txBody>
        </xdr:sp>
        <xdr:sp macro="" textlink="">
          <xdr:nvSpPr>
            <xdr:cNvPr id="14470" name="Text Box 134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主机安装调试</a:t>
              </a:r>
            </a:p>
          </xdr:txBody>
        </xdr:sp>
        <xdr:sp macro="" textlink="">
          <xdr:nvSpPr>
            <xdr:cNvPr id="14469" name="Text Box 133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8</a:t>
              </a:r>
            </a:p>
          </xdr:txBody>
        </xdr:sp>
        <xdr:sp macro="" textlink="">
          <xdr:nvSpPr>
            <xdr:cNvPr id="14468" name="Text Box 132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8</a:t>
              </a:r>
            </a:p>
          </xdr:txBody>
        </xdr:sp>
        <xdr:sp macro="" textlink="">
          <xdr:nvSpPr>
            <xdr:cNvPr id="14467" name="Text Box 131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sp macro="" textlink="">
          <xdr:nvSpPr>
            <xdr:cNvPr id="14466" name="Text Box 130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9</a:t>
              </a:r>
            </a:p>
          </xdr:txBody>
        </xdr:sp>
      </xdr:grpSp>
      <xdr:grpSp>
        <xdr:nvGrpSpPr>
          <xdr:cNvPr id="14456" name="Group 120"/>
          <xdr:cNvGrpSpPr>
            <a:grpSpLocks/>
          </xdr:cNvGrpSpPr>
        </xdr:nvGrpSpPr>
        <xdr:grpSpPr bwMode="auto">
          <a:xfrm>
            <a:off x="4700" y="8085"/>
            <a:ext cx="980" cy="990"/>
            <a:chOff x="2337" y="1948"/>
            <a:chExt cx="1195" cy="922"/>
          </a:xfrm>
        </xdr:grpSpPr>
        <xdr:sp macro="" textlink="">
          <xdr:nvSpPr>
            <xdr:cNvPr id="14464" name="Text Box 128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5</a:t>
              </a:r>
            </a:p>
          </xdr:txBody>
        </xdr:sp>
        <xdr:sp macro="" textlink="">
          <xdr:nvSpPr>
            <xdr:cNvPr id="14463" name="Text Box 127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sp macro="" textlink="">
          <xdr:nvSpPr>
            <xdr:cNvPr id="14462" name="Text Box 126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C2.2</a:t>
              </a:r>
            </a:p>
          </xdr:txBody>
        </xdr:sp>
        <xdr:sp macro="" textlink="">
          <xdr:nvSpPr>
            <xdr:cNvPr id="14461" name="Text Box 125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网点改造方案</a:t>
              </a:r>
            </a:p>
          </xdr:txBody>
        </xdr:sp>
        <xdr:sp macro="" textlink="">
          <xdr:nvSpPr>
            <xdr:cNvPr id="14460" name="Text Box 124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</a:t>
              </a:r>
            </a:p>
          </xdr:txBody>
        </xdr:sp>
        <xdr:sp macro="" textlink="">
          <xdr:nvSpPr>
            <xdr:cNvPr id="14459" name="Text Box 123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9</a:t>
              </a:r>
            </a:p>
          </xdr:txBody>
        </xdr:sp>
        <xdr:sp macro="" textlink="">
          <xdr:nvSpPr>
            <xdr:cNvPr id="14458" name="Text Box 122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sp macro="" textlink="">
          <xdr:nvSpPr>
            <xdr:cNvPr id="14457" name="Text Box 121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10</a:t>
              </a:r>
            </a:p>
          </xdr:txBody>
        </xdr:sp>
      </xdr:grpSp>
      <xdr:grpSp>
        <xdr:nvGrpSpPr>
          <xdr:cNvPr id="14447" name="Group 111"/>
          <xdr:cNvGrpSpPr>
            <a:grpSpLocks/>
          </xdr:cNvGrpSpPr>
        </xdr:nvGrpSpPr>
        <xdr:grpSpPr bwMode="auto">
          <a:xfrm>
            <a:off x="5885" y="8085"/>
            <a:ext cx="980" cy="990"/>
            <a:chOff x="2337" y="1948"/>
            <a:chExt cx="1195" cy="922"/>
          </a:xfrm>
        </xdr:grpSpPr>
        <xdr:sp macro="" textlink="">
          <xdr:nvSpPr>
            <xdr:cNvPr id="14455" name="Text Box 119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</a:t>
              </a:r>
            </a:p>
          </xdr:txBody>
        </xdr:sp>
        <xdr:sp macro="" textlink="">
          <xdr:nvSpPr>
            <xdr:cNvPr id="14454" name="Text Box 118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</a:t>
              </a:r>
            </a:p>
          </xdr:txBody>
        </xdr:sp>
        <xdr:sp macro="" textlink="">
          <xdr:nvSpPr>
            <xdr:cNvPr id="14453" name="Text Box 117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C2.3</a:t>
              </a:r>
            </a:p>
          </xdr:txBody>
        </xdr:sp>
        <xdr:sp macro="" textlink="">
          <xdr:nvSpPr>
            <xdr:cNvPr id="14452" name="Text Box 116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网点设备改造</a:t>
              </a:r>
            </a:p>
          </xdr:txBody>
        </xdr:sp>
        <xdr:sp macro="" textlink="">
          <xdr:nvSpPr>
            <xdr:cNvPr id="14451" name="Text Box 115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12</a:t>
              </a:r>
            </a:p>
          </xdr:txBody>
        </xdr:sp>
        <xdr:sp macro="" textlink="">
          <xdr:nvSpPr>
            <xdr:cNvPr id="14450" name="Text Box 114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10</a:t>
              </a:r>
            </a:p>
          </xdr:txBody>
        </xdr:sp>
        <xdr:sp macro="" textlink="">
          <xdr:nvSpPr>
            <xdr:cNvPr id="14449" name="Text Box 113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sp macro="" textlink="">
          <xdr:nvSpPr>
            <xdr:cNvPr id="14448" name="Text Box 112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16</a:t>
              </a:r>
            </a:p>
          </xdr:txBody>
        </xdr:sp>
      </xdr:grpSp>
      <xdr:grpSp>
        <xdr:nvGrpSpPr>
          <xdr:cNvPr id="14438" name="Group 102"/>
          <xdr:cNvGrpSpPr>
            <a:grpSpLocks/>
          </xdr:cNvGrpSpPr>
        </xdr:nvGrpSpPr>
        <xdr:grpSpPr bwMode="auto">
          <a:xfrm>
            <a:off x="5885" y="4121"/>
            <a:ext cx="980" cy="989"/>
            <a:chOff x="2337" y="1948"/>
            <a:chExt cx="1195" cy="922"/>
          </a:xfrm>
        </xdr:grpSpPr>
        <xdr:sp macro="" textlink="">
          <xdr:nvSpPr>
            <xdr:cNvPr id="14446" name="Text Box 110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11</a:t>
              </a:r>
            </a:p>
          </xdr:txBody>
        </xdr:sp>
        <xdr:sp macro="" textlink="">
          <xdr:nvSpPr>
            <xdr:cNvPr id="14445" name="Text Box 109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sp macro="" textlink="">
          <xdr:nvSpPr>
            <xdr:cNvPr id="14444" name="Text Box 108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B2.4</a:t>
              </a:r>
            </a:p>
          </xdr:txBody>
        </xdr:sp>
        <xdr:sp macro="" textlink="">
          <xdr:nvSpPr>
            <xdr:cNvPr id="14443" name="Text Box 107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管理员培训</a:t>
              </a:r>
            </a:p>
          </xdr:txBody>
        </xdr:sp>
        <xdr:sp macro="" textlink="">
          <xdr:nvSpPr>
            <xdr:cNvPr id="14442" name="Text Box 106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12</a:t>
              </a:r>
            </a:p>
          </xdr:txBody>
        </xdr:sp>
        <xdr:sp macro="" textlink="">
          <xdr:nvSpPr>
            <xdr:cNvPr id="14441" name="Text Box 105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15</a:t>
              </a:r>
            </a:p>
          </xdr:txBody>
        </xdr:sp>
        <xdr:sp macro="" textlink="">
          <xdr:nvSpPr>
            <xdr:cNvPr id="14440" name="Text Box 104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sp macro="" textlink="">
          <xdr:nvSpPr>
            <xdr:cNvPr id="14439" name="Text Box 103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16</a:t>
              </a:r>
            </a:p>
          </xdr:txBody>
        </xdr:sp>
      </xdr:grpSp>
      <xdr:grpSp>
        <xdr:nvGrpSpPr>
          <xdr:cNvPr id="14429" name="Group 93"/>
          <xdr:cNvGrpSpPr>
            <a:grpSpLocks/>
          </xdr:cNvGrpSpPr>
        </xdr:nvGrpSpPr>
        <xdr:grpSpPr bwMode="auto">
          <a:xfrm>
            <a:off x="8198" y="1877"/>
            <a:ext cx="980" cy="990"/>
            <a:chOff x="2337" y="1948"/>
            <a:chExt cx="1195" cy="922"/>
          </a:xfrm>
        </xdr:grpSpPr>
        <xdr:sp macro="" textlink="">
          <xdr:nvSpPr>
            <xdr:cNvPr id="14437" name="Text Box 101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6</a:t>
              </a:r>
            </a:p>
          </xdr:txBody>
        </xdr:sp>
        <xdr:sp macro="" textlink="">
          <xdr:nvSpPr>
            <xdr:cNvPr id="14436" name="Text Box 100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4</a:t>
              </a:r>
            </a:p>
          </xdr:txBody>
        </xdr:sp>
        <xdr:sp macro="" textlink="">
          <xdr:nvSpPr>
            <xdr:cNvPr id="14435" name="Text Box 99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B2.1</a:t>
              </a:r>
            </a:p>
          </xdr:txBody>
        </xdr:sp>
        <xdr:sp macro="" textlink="">
          <xdr:nvSpPr>
            <xdr:cNvPr id="14434" name="Text Box 98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编写用户手册</a:t>
              </a:r>
            </a:p>
          </xdr:txBody>
        </xdr:sp>
        <xdr:sp macro="" textlink="">
          <xdr:nvSpPr>
            <xdr:cNvPr id="14433" name="Text Box 97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10</a:t>
              </a:r>
            </a:p>
          </xdr:txBody>
        </xdr:sp>
        <xdr:sp macro="" textlink="">
          <xdr:nvSpPr>
            <xdr:cNvPr id="14432" name="Text Box 96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11</a:t>
              </a:r>
            </a:p>
          </xdr:txBody>
        </xdr:sp>
        <xdr:sp macro="" textlink="">
          <xdr:nvSpPr>
            <xdr:cNvPr id="14431" name="Text Box 95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5</a:t>
              </a:r>
            </a:p>
          </xdr:txBody>
        </xdr:sp>
        <xdr:sp macro="" textlink="">
          <xdr:nvSpPr>
            <xdr:cNvPr id="14430" name="Text Box 94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15</a:t>
              </a:r>
            </a:p>
          </xdr:txBody>
        </xdr:sp>
      </xdr:grpSp>
      <xdr:grpSp>
        <xdr:nvGrpSpPr>
          <xdr:cNvPr id="14420" name="Group 84"/>
          <xdr:cNvGrpSpPr>
            <a:grpSpLocks/>
          </xdr:cNvGrpSpPr>
        </xdr:nvGrpSpPr>
        <xdr:grpSpPr bwMode="auto">
          <a:xfrm>
            <a:off x="9844" y="1877"/>
            <a:ext cx="979" cy="990"/>
            <a:chOff x="2337" y="1948"/>
            <a:chExt cx="1195" cy="922"/>
          </a:xfrm>
        </xdr:grpSpPr>
        <xdr:sp macro="" textlink="">
          <xdr:nvSpPr>
            <xdr:cNvPr id="14428" name="Text Box 92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10</a:t>
              </a:r>
            </a:p>
          </xdr:txBody>
        </xdr:sp>
        <xdr:sp macro="" textlink="">
          <xdr:nvSpPr>
            <xdr:cNvPr id="14427" name="Text Box 91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426" name="Text Box 90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B2.2</a:t>
              </a:r>
            </a:p>
          </xdr:txBody>
        </xdr:sp>
        <xdr:sp macro="" textlink="">
          <xdr:nvSpPr>
            <xdr:cNvPr id="14425" name="Text Box 89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用户操作培训</a:t>
              </a:r>
            </a:p>
          </xdr:txBody>
        </xdr:sp>
        <xdr:sp macro="" textlink="">
          <xdr:nvSpPr>
            <xdr:cNvPr id="14424" name="Text Box 88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12</a:t>
              </a:r>
            </a:p>
          </xdr:txBody>
        </xdr:sp>
        <xdr:sp macro="" textlink="">
          <xdr:nvSpPr>
            <xdr:cNvPr id="14423" name="Text Box 87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15</a:t>
              </a:r>
            </a:p>
          </xdr:txBody>
        </xdr:sp>
        <xdr:sp macro="" textlink="">
          <xdr:nvSpPr>
            <xdr:cNvPr id="14422" name="Text Box 86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5</a:t>
              </a:r>
            </a:p>
          </xdr:txBody>
        </xdr:sp>
        <xdr:sp macro="" textlink="">
          <xdr:nvSpPr>
            <xdr:cNvPr id="14421" name="Text Box 85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17</a:t>
              </a:r>
            </a:p>
          </xdr:txBody>
        </xdr:sp>
      </xdr:grpSp>
      <xdr:grpSp>
        <xdr:nvGrpSpPr>
          <xdr:cNvPr id="14411" name="Group 75"/>
          <xdr:cNvGrpSpPr>
            <a:grpSpLocks/>
          </xdr:cNvGrpSpPr>
        </xdr:nvGrpSpPr>
        <xdr:grpSpPr bwMode="auto">
          <a:xfrm>
            <a:off x="5885" y="2992"/>
            <a:ext cx="980" cy="989"/>
            <a:chOff x="2337" y="1948"/>
            <a:chExt cx="1195" cy="922"/>
          </a:xfrm>
        </xdr:grpSpPr>
        <xdr:sp macro="" textlink="">
          <xdr:nvSpPr>
            <xdr:cNvPr id="14419" name="Text Box 83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11</a:t>
              </a:r>
            </a:p>
          </xdr:txBody>
        </xdr:sp>
        <xdr:sp macro="" textlink="">
          <xdr:nvSpPr>
            <xdr:cNvPr id="14418" name="Text Box 82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3</a:t>
              </a:r>
            </a:p>
          </xdr:txBody>
        </xdr:sp>
        <xdr:sp macro="" textlink="">
          <xdr:nvSpPr>
            <xdr:cNvPr id="14417" name="Text Box 81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B1.2</a:t>
              </a:r>
            </a:p>
          </xdr:txBody>
        </xdr:sp>
        <xdr:sp macro="" textlink="">
          <xdr:nvSpPr>
            <xdr:cNvPr id="14416" name="Text Box 80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转换程序开发</a:t>
              </a:r>
            </a:p>
          </xdr:txBody>
        </xdr:sp>
        <xdr:sp macro="" textlink="">
          <xdr:nvSpPr>
            <xdr:cNvPr id="14415" name="Text Box 79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14</a:t>
              </a:r>
            </a:p>
          </xdr:txBody>
        </xdr:sp>
        <xdr:sp macro="" textlink="">
          <xdr:nvSpPr>
            <xdr:cNvPr id="14414" name="Text Box 78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11</a:t>
              </a:r>
            </a:p>
          </xdr:txBody>
        </xdr:sp>
        <xdr:sp macro="" textlink="">
          <xdr:nvSpPr>
            <xdr:cNvPr id="14413" name="Text Box 77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412" name="Text Box 76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14</a:t>
              </a:r>
            </a:p>
          </xdr:txBody>
        </xdr:sp>
      </xdr:grpSp>
      <xdr:grpSp>
        <xdr:nvGrpSpPr>
          <xdr:cNvPr id="14402" name="Group 66"/>
          <xdr:cNvGrpSpPr>
            <a:grpSpLocks/>
          </xdr:cNvGrpSpPr>
        </xdr:nvGrpSpPr>
        <xdr:grpSpPr bwMode="auto">
          <a:xfrm>
            <a:off x="7051" y="2992"/>
            <a:ext cx="980" cy="989"/>
            <a:chOff x="2337" y="1948"/>
            <a:chExt cx="1195" cy="922"/>
          </a:xfrm>
        </xdr:grpSpPr>
        <xdr:sp macro="" textlink="">
          <xdr:nvSpPr>
            <xdr:cNvPr id="14410" name="Text Box 74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14</a:t>
              </a:r>
            </a:p>
          </xdr:txBody>
        </xdr:sp>
        <xdr:sp macro="" textlink="">
          <xdr:nvSpPr>
            <xdr:cNvPr id="14409" name="Text Box 73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408" name="Text Box 72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B1.3</a:t>
              </a:r>
            </a:p>
          </xdr:txBody>
        </xdr:sp>
        <xdr:sp macro="" textlink="">
          <xdr:nvSpPr>
            <xdr:cNvPr id="14407" name="Text Box 71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数据</a:t>
              </a:r>
              <a:endParaRPr lang="zh-CN" altLang="en-US" sz="105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转换</a:t>
              </a:r>
            </a:p>
          </xdr:txBody>
        </xdr:sp>
        <xdr:sp macro="" textlink="">
          <xdr:nvSpPr>
            <xdr:cNvPr id="14406" name="Text Box 70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16</a:t>
              </a:r>
            </a:p>
          </xdr:txBody>
        </xdr:sp>
        <xdr:sp macro="" textlink="">
          <xdr:nvSpPr>
            <xdr:cNvPr id="14405" name="Text Box 69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14</a:t>
              </a:r>
            </a:p>
          </xdr:txBody>
        </xdr:sp>
        <xdr:sp macro="" textlink="">
          <xdr:nvSpPr>
            <xdr:cNvPr id="14404" name="Text Box 68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403" name="Text Box 67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16</a:t>
              </a:r>
            </a:p>
          </xdr:txBody>
        </xdr:sp>
      </xdr:grpSp>
      <xdr:grpSp>
        <xdr:nvGrpSpPr>
          <xdr:cNvPr id="14393" name="Group 57"/>
          <xdr:cNvGrpSpPr>
            <a:grpSpLocks/>
          </xdr:cNvGrpSpPr>
        </xdr:nvGrpSpPr>
        <xdr:grpSpPr bwMode="auto">
          <a:xfrm>
            <a:off x="4700" y="2992"/>
            <a:ext cx="980" cy="989"/>
            <a:chOff x="2337" y="1948"/>
            <a:chExt cx="1195" cy="922"/>
          </a:xfrm>
        </xdr:grpSpPr>
        <xdr:sp macro="" textlink="">
          <xdr:nvSpPr>
            <xdr:cNvPr id="14401" name="Text Box 65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9</a:t>
              </a:r>
            </a:p>
          </xdr:txBody>
        </xdr:sp>
        <xdr:sp macro="" textlink="">
          <xdr:nvSpPr>
            <xdr:cNvPr id="14400" name="Text Box 64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399" name="Text Box 63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B1.1</a:t>
              </a:r>
            </a:p>
          </xdr:txBody>
        </xdr:sp>
        <xdr:sp macro="" textlink="">
          <xdr:nvSpPr>
            <xdr:cNvPr id="14398" name="Text Box 62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映射关系分析</a:t>
              </a:r>
            </a:p>
          </xdr:txBody>
        </xdr:sp>
        <xdr:sp macro="" textlink="">
          <xdr:nvSpPr>
            <xdr:cNvPr id="14397" name="Text Box 61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11</a:t>
              </a:r>
            </a:p>
          </xdr:txBody>
        </xdr:sp>
        <xdr:sp macro="" textlink="">
          <xdr:nvSpPr>
            <xdr:cNvPr id="14396" name="Text Box 60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9</a:t>
              </a:r>
            </a:p>
          </xdr:txBody>
        </xdr:sp>
        <xdr:sp macro="" textlink="">
          <xdr:nvSpPr>
            <xdr:cNvPr id="14395" name="Text Box 59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394" name="Text Box 58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11</a:t>
              </a:r>
            </a:p>
          </xdr:txBody>
        </xdr:sp>
      </xdr:grpSp>
      <xdr:sp macro="" textlink="">
        <xdr:nvSpPr>
          <xdr:cNvPr id="14392" name="AutoShape 56"/>
          <xdr:cNvSpPr>
            <a:spLocks noChangeShapeType="1"/>
          </xdr:cNvSpPr>
        </xdr:nvSpPr>
        <xdr:spPr bwMode="auto">
          <a:xfrm>
            <a:off x="2077" y="5911"/>
            <a:ext cx="199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91" name="AutoShape 55"/>
          <xdr:cNvSpPr>
            <a:spLocks noChangeShapeType="1"/>
          </xdr:cNvSpPr>
        </xdr:nvSpPr>
        <xdr:spPr bwMode="auto">
          <a:xfrm>
            <a:off x="3286" y="5911"/>
            <a:ext cx="176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90" name="AutoShape 54"/>
          <xdr:cNvSpPr>
            <a:spLocks noChangeShapeType="1"/>
          </xdr:cNvSpPr>
        </xdr:nvSpPr>
        <xdr:spPr bwMode="auto">
          <a:xfrm>
            <a:off x="4472" y="5911"/>
            <a:ext cx="1398" cy="15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89" name="AutoShape 53"/>
          <xdr:cNvSpPr>
            <a:spLocks noChangeShapeType="1"/>
          </xdr:cNvSpPr>
        </xdr:nvSpPr>
        <xdr:spPr bwMode="auto">
          <a:xfrm>
            <a:off x="6880" y="5926"/>
            <a:ext cx="156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88" name="AutoShape 52"/>
          <xdr:cNvSpPr>
            <a:spLocks noChangeShapeType="1"/>
          </xdr:cNvSpPr>
        </xdr:nvSpPr>
        <xdr:spPr bwMode="auto">
          <a:xfrm>
            <a:off x="8046" y="5926"/>
            <a:ext cx="152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87" name="AutoShape 51"/>
          <xdr:cNvSpPr>
            <a:spLocks noChangeShapeType="1"/>
          </xdr:cNvSpPr>
        </xdr:nvSpPr>
        <xdr:spPr bwMode="auto">
          <a:xfrm>
            <a:off x="12823" y="5911"/>
            <a:ext cx="108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86" name="AutoShape 50"/>
          <xdr:cNvSpPr>
            <a:spLocks noChangeShapeType="1"/>
          </xdr:cNvSpPr>
        </xdr:nvSpPr>
        <xdr:spPr bwMode="auto">
          <a:xfrm flipV="1">
            <a:off x="4472" y="3487"/>
            <a:ext cx="213" cy="2049"/>
          </a:xfrm>
          <a:prstGeom prst="bentConnector3">
            <a:avLst>
              <a:gd name="adj1" fmla="val 49764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  <xdr:sp macro="" textlink="">
        <xdr:nvSpPr>
          <xdr:cNvPr id="14385" name="AutoShape 49"/>
          <xdr:cNvSpPr>
            <a:spLocks noChangeShapeType="1"/>
          </xdr:cNvSpPr>
        </xdr:nvSpPr>
        <xdr:spPr bwMode="auto">
          <a:xfrm flipV="1">
            <a:off x="3286" y="2372"/>
            <a:ext cx="4912" cy="3164"/>
          </a:xfrm>
          <a:prstGeom prst="bentConnector3">
            <a:avLst>
              <a:gd name="adj1" fmla="val 1696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  <xdr:sp macro="" textlink="">
        <xdr:nvSpPr>
          <xdr:cNvPr id="14384" name="AutoShape 48"/>
          <xdr:cNvSpPr>
            <a:spLocks noChangeShapeType="1"/>
          </xdr:cNvSpPr>
        </xdr:nvSpPr>
        <xdr:spPr bwMode="auto">
          <a:xfrm>
            <a:off x="2077" y="6287"/>
            <a:ext cx="214" cy="961"/>
          </a:xfrm>
          <a:prstGeom prst="bentConnector3">
            <a:avLst>
              <a:gd name="adj1" fmla="val 46264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  <xdr:sp macro="" textlink="">
        <xdr:nvSpPr>
          <xdr:cNvPr id="14383" name="AutoShape 47"/>
          <xdr:cNvSpPr>
            <a:spLocks noChangeShapeType="1"/>
          </xdr:cNvSpPr>
        </xdr:nvSpPr>
        <xdr:spPr bwMode="auto">
          <a:xfrm>
            <a:off x="3271" y="7624"/>
            <a:ext cx="206" cy="956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  <xdr:sp macro="" textlink="">
        <xdr:nvSpPr>
          <xdr:cNvPr id="14382" name="AutoShape 46"/>
          <xdr:cNvSpPr>
            <a:spLocks noChangeShapeType="1"/>
          </xdr:cNvSpPr>
        </xdr:nvSpPr>
        <xdr:spPr bwMode="auto">
          <a:xfrm>
            <a:off x="3271" y="7248"/>
            <a:ext cx="206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81" name="AutoShape 45"/>
          <xdr:cNvSpPr>
            <a:spLocks noChangeShapeType="1"/>
          </xdr:cNvSpPr>
        </xdr:nvSpPr>
        <xdr:spPr bwMode="auto">
          <a:xfrm flipV="1">
            <a:off x="5680" y="6302"/>
            <a:ext cx="190" cy="571"/>
          </a:xfrm>
          <a:prstGeom prst="bentConnector3">
            <a:avLst>
              <a:gd name="adj1" fmla="val 53685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  <xdr:sp macro="" textlink="">
        <xdr:nvSpPr>
          <xdr:cNvPr id="14380" name="AutoShape 44"/>
          <xdr:cNvSpPr>
            <a:spLocks noChangeShapeType="1"/>
          </xdr:cNvSpPr>
        </xdr:nvSpPr>
        <xdr:spPr bwMode="auto">
          <a:xfrm>
            <a:off x="4457" y="7248"/>
            <a:ext cx="243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79" name="AutoShape 43"/>
          <xdr:cNvSpPr>
            <a:spLocks noChangeShapeType="1"/>
          </xdr:cNvSpPr>
        </xdr:nvSpPr>
        <xdr:spPr bwMode="auto">
          <a:xfrm>
            <a:off x="4457" y="8580"/>
            <a:ext cx="243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78" name="AutoShape 42"/>
          <xdr:cNvSpPr>
            <a:spLocks noChangeShapeType="1"/>
          </xdr:cNvSpPr>
        </xdr:nvSpPr>
        <xdr:spPr bwMode="auto">
          <a:xfrm>
            <a:off x="5680" y="8580"/>
            <a:ext cx="205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77" name="AutoShape 41"/>
          <xdr:cNvSpPr>
            <a:spLocks noChangeShapeType="1"/>
          </xdr:cNvSpPr>
        </xdr:nvSpPr>
        <xdr:spPr bwMode="auto">
          <a:xfrm flipV="1">
            <a:off x="6865" y="7744"/>
            <a:ext cx="2723" cy="836"/>
          </a:xfrm>
          <a:prstGeom prst="bentConnector3">
            <a:avLst>
              <a:gd name="adj1" fmla="val 50273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  <xdr:sp macro="" textlink="">
        <xdr:nvSpPr>
          <xdr:cNvPr id="14376" name="AutoShape 40"/>
          <xdr:cNvSpPr>
            <a:spLocks noChangeShapeType="1"/>
          </xdr:cNvSpPr>
        </xdr:nvSpPr>
        <xdr:spPr bwMode="auto">
          <a:xfrm>
            <a:off x="5695" y="3487"/>
            <a:ext cx="175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75" name="AutoShape 39"/>
          <xdr:cNvSpPr>
            <a:spLocks noChangeShapeType="1"/>
          </xdr:cNvSpPr>
        </xdr:nvSpPr>
        <xdr:spPr bwMode="auto">
          <a:xfrm>
            <a:off x="6880" y="3487"/>
            <a:ext cx="156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74" name="AutoShape 38"/>
          <xdr:cNvSpPr>
            <a:spLocks noChangeShapeType="1"/>
          </xdr:cNvSpPr>
        </xdr:nvSpPr>
        <xdr:spPr bwMode="auto">
          <a:xfrm flipV="1">
            <a:off x="4472" y="4616"/>
            <a:ext cx="228" cy="920"/>
          </a:xfrm>
          <a:prstGeom prst="bentConnector3">
            <a:avLst>
              <a:gd name="adj1" fmla="val 46491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  <xdr:sp macro="" textlink="">
        <xdr:nvSpPr>
          <xdr:cNvPr id="14373" name="AutoShape 37"/>
          <xdr:cNvSpPr>
            <a:spLocks noChangeShapeType="1"/>
          </xdr:cNvSpPr>
        </xdr:nvSpPr>
        <xdr:spPr bwMode="auto">
          <a:xfrm>
            <a:off x="5680" y="4616"/>
            <a:ext cx="205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72" name="AutoShape 36"/>
          <xdr:cNvSpPr>
            <a:spLocks noChangeShapeType="1"/>
          </xdr:cNvSpPr>
        </xdr:nvSpPr>
        <xdr:spPr bwMode="auto">
          <a:xfrm>
            <a:off x="6865" y="4616"/>
            <a:ext cx="2639" cy="920"/>
          </a:xfrm>
          <a:prstGeom prst="bentConnector3">
            <a:avLst>
              <a:gd name="adj1" fmla="val 92618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  <xdr:sp macro="" textlink="">
        <xdr:nvSpPr>
          <xdr:cNvPr id="14371" name="AutoShape 35"/>
          <xdr:cNvSpPr>
            <a:spLocks noChangeShapeType="1"/>
          </xdr:cNvSpPr>
        </xdr:nvSpPr>
        <xdr:spPr bwMode="auto">
          <a:xfrm>
            <a:off x="8046" y="3487"/>
            <a:ext cx="1458" cy="2049"/>
          </a:xfrm>
          <a:prstGeom prst="bentConnector3">
            <a:avLst>
              <a:gd name="adj1" fmla="val 86186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  <xdr:sp macro="" textlink="">
        <xdr:nvSpPr>
          <xdr:cNvPr id="14370" name="AutoShape 34"/>
          <xdr:cNvSpPr>
            <a:spLocks noChangeShapeType="1"/>
          </xdr:cNvSpPr>
        </xdr:nvSpPr>
        <xdr:spPr bwMode="auto">
          <a:xfrm>
            <a:off x="9178" y="2372"/>
            <a:ext cx="666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69" name="AutoShape 33"/>
          <xdr:cNvSpPr>
            <a:spLocks noChangeShapeType="1"/>
          </xdr:cNvSpPr>
        </xdr:nvSpPr>
        <xdr:spPr bwMode="auto">
          <a:xfrm>
            <a:off x="10823" y="2372"/>
            <a:ext cx="991" cy="3164"/>
          </a:xfrm>
          <a:prstGeom prst="bentConnector3">
            <a:avLst>
              <a:gd name="adj1" fmla="val 50657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  <xdr:grpSp>
        <xdr:nvGrpSpPr>
          <xdr:cNvPr id="14360" name="Group 24"/>
          <xdr:cNvGrpSpPr>
            <a:grpSpLocks/>
          </xdr:cNvGrpSpPr>
        </xdr:nvGrpSpPr>
        <xdr:grpSpPr bwMode="auto">
          <a:xfrm>
            <a:off x="8213" y="5431"/>
            <a:ext cx="980" cy="990"/>
            <a:chOff x="2337" y="1948"/>
            <a:chExt cx="1195" cy="922"/>
          </a:xfrm>
        </xdr:grpSpPr>
        <xdr:sp macro="" textlink="">
          <xdr:nvSpPr>
            <xdr:cNvPr id="14368" name="Text Box 32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14</a:t>
              </a:r>
            </a:p>
          </xdr:txBody>
        </xdr:sp>
        <xdr:sp macro="" textlink="">
          <xdr:nvSpPr>
            <xdr:cNvPr id="14367" name="Text Box 31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2</a:t>
              </a:r>
            </a:p>
          </xdr:txBody>
        </xdr:sp>
        <xdr:sp macro="" textlink="">
          <xdr:nvSpPr>
            <xdr:cNvPr id="14366" name="Text Box 30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A4.2</a:t>
              </a:r>
            </a:p>
          </xdr:txBody>
        </xdr:sp>
        <xdr:sp macro="" textlink="">
          <xdr:nvSpPr>
            <xdr:cNvPr id="14365" name="Text Box 29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功能</a:t>
              </a:r>
              <a:endParaRPr lang="zh-CN" altLang="en-US" sz="105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测试</a:t>
              </a:r>
            </a:p>
          </xdr:txBody>
        </xdr:sp>
        <xdr:sp macro="" textlink="">
          <xdr:nvSpPr>
            <xdr:cNvPr id="14364" name="Text Box 28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16</a:t>
              </a:r>
            </a:p>
          </xdr:txBody>
        </xdr:sp>
        <xdr:sp macro="" textlink="">
          <xdr:nvSpPr>
            <xdr:cNvPr id="14363" name="Text Box 27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14</a:t>
              </a:r>
            </a:p>
          </xdr:txBody>
        </xdr:sp>
        <xdr:sp macro="" textlink="">
          <xdr:nvSpPr>
            <xdr:cNvPr id="14362" name="Text Box 26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361" name="Text Box 25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14</a:t>
              </a:r>
            </a:p>
          </xdr:txBody>
        </xdr:sp>
      </xdr:grpSp>
      <xdr:grpSp>
        <xdr:nvGrpSpPr>
          <xdr:cNvPr id="14351" name="Group 15"/>
          <xdr:cNvGrpSpPr>
            <a:grpSpLocks/>
          </xdr:cNvGrpSpPr>
        </xdr:nvGrpSpPr>
        <xdr:grpSpPr bwMode="auto">
          <a:xfrm>
            <a:off x="9519" y="5416"/>
            <a:ext cx="980" cy="990"/>
            <a:chOff x="2337" y="1948"/>
            <a:chExt cx="1195" cy="922"/>
          </a:xfrm>
        </xdr:grpSpPr>
        <xdr:sp macro="" textlink="">
          <xdr:nvSpPr>
            <xdr:cNvPr id="14359" name="Text Box 23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16</a:t>
              </a:r>
            </a:p>
          </xdr:txBody>
        </xdr:sp>
        <xdr:sp macro="" textlink="">
          <xdr:nvSpPr>
            <xdr:cNvPr id="14358" name="Text Box 22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sp macro="" textlink="">
          <xdr:nvSpPr>
            <xdr:cNvPr id="14357" name="Text Box 21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A4.3</a:t>
              </a:r>
            </a:p>
          </xdr:txBody>
        </xdr:sp>
        <xdr:sp macro="" textlink="">
          <xdr:nvSpPr>
            <xdr:cNvPr id="14356" name="Text Box 20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验收</a:t>
              </a:r>
              <a:endParaRPr lang="zh-CN" altLang="en-US" sz="105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测试</a:t>
              </a:r>
            </a:p>
          </xdr:txBody>
        </xdr:sp>
        <xdr:sp macro="" textlink="">
          <xdr:nvSpPr>
            <xdr:cNvPr id="14355" name="Text Box 19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17</a:t>
              </a:r>
            </a:p>
          </xdr:txBody>
        </xdr:sp>
        <xdr:sp macro="" textlink="">
          <xdr:nvSpPr>
            <xdr:cNvPr id="14354" name="Text Box 18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16</a:t>
              </a:r>
            </a:p>
          </xdr:txBody>
        </xdr:sp>
        <xdr:sp macro="" textlink="">
          <xdr:nvSpPr>
            <xdr:cNvPr id="14353" name="Text Box 17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  <a:endParaRPr lang="en-US" altLang="zh-CN" sz="105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 </a:t>
              </a:r>
            </a:p>
          </xdr:txBody>
        </xdr:sp>
        <xdr:sp macro="" textlink="">
          <xdr:nvSpPr>
            <xdr:cNvPr id="14352" name="Text Box 16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00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17</a:t>
              </a:r>
            </a:p>
          </xdr:txBody>
        </xdr:sp>
      </xdr:grpSp>
      <xdr:sp macro="" textlink="">
        <xdr:nvSpPr>
          <xdr:cNvPr id="14350" name="AutoShape 14"/>
          <xdr:cNvSpPr>
            <a:spLocks noChangeShapeType="1"/>
          </xdr:cNvSpPr>
        </xdr:nvSpPr>
        <xdr:spPr bwMode="auto">
          <a:xfrm flipV="1">
            <a:off x="9208" y="5911"/>
            <a:ext cx="296" cy="15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grpSp>
        <xdr:nvGrpSpPr>
          <xdr:cNvPr id="14341" name="Group 5"/>
          <xdr:cNvGrpSpPr>
            <a:grpSpLocks/>
          </xdr:cNvGrpSpPr>
        </xdr:nvGrpSpPr>
        <xdr:grpSpPr bwMode="auto">
          <a:xfrm>
            <a:off x="9603" y="6873"/>
            <a:ext cx="979" cy="990"/>
            <a:chOff x="2337" y="1948"/>
            <a:chExt cx="1195" cy="922"/>
          </a:xfrm>
        </xdr:grpSpPr>
        <xdr:sp macro="" textlink="">
          <xdr:nvSpPr>
            <xdr:cNvPr id="14349" name="Text Box 13"/>
            <xdr:cNvSpPr txBox="1">
              <a:spLocks noChangeArrowheads="1"/>
            </xdr:cNvSpPr>
          </xdr:nvSpPr>
          <xdr:spPr bwMode="auto">
            <a:xfrm>
              <a:off x="23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16</a:t>
              </a:r>
            </a:p>
          </xdr:txBody>
        </xdr:sp>
        <xdr:sp macro="" textlink="">
          <xdr:nvSpPr>
            <xdr:cNvPr id="14348" name="Text Box 12"/>
            <xdr:cNvSpPr txBox="1">
              <a:spLocks noChangeArrowheads="1"/>
            </xdr:cNvSpPr>
          </xdr:nvSpPr>
          <xdr:spPr bwMode="auto">
            <a:xfrm>
              <a:off x="2732" y="1948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</a:t>
              </a:r>
            </a:p>
          </xdr:txBody>
        </xdr:sp>
        <xdr:sp macro="" textlink="">
          <xdr:nvSpPr>
            <xdr:cNvPr id="14347" name="Text Box 11"/>
            <xdr:cNvSpPr txBox="1">
              <a:spLocks noChangeArrowheads="1"/>
            </xdr:cNvSpPr>
          </xdr:nvSpPr>
          <xdr:spPr bwMode="auto">
            <a:xfrm>
              <a:off x="2337" y="2171"/>
              <a:ext cx="395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65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B3.1</a:t>
              </a:r>
            </a:p>
          </xdr:txBody>
        </xdr:sp>
        <xdr:sp macro="" textlink="">
          <xdr:nvSpPr>
            <xdr:cNvPr id="14346" name="Text Box 10"/>
            <xdr:cNvSpPr txBox="1">
              <a:spLocks noChangeArrowheads="1"/>
            </xdr:cNvSpPr>
          </xdr:nvSpPr>
          <xdr:spPr bwMode="auto">
            <a:xfrm>
              <a:off x="2732" y="2171"/>
              <a:ext cx="800" cy="476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系统</a:t>
              </a:r>
              <a:endParaRPr lang="zh-CN" altLang="en-US" sz="105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安装</a:t>
              </a:r>
            </a:p>
          </xdr:txBody>
        </xdr:sp>
        <xdr:sp macro="" textlink="">
          <xdr:nvSpPr>
            <xdr:cNvPr id="14345" name="Text Box 9"/>
            <xdr:cNvSpPr txBox="1">
              <a:spLocks noChangeArrowheads="1"/>
            </xdr:cNvSpPr>
          </xdr:nvSpPr>
          <xdr:spPr bwMode="auto">
            <a:xfrm>
              <a:off x="3137" y="1948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17</a:t>
              </a:r>
            </a:p>
          </xdr:txBody>
        </xdr:sp>
        <xdr:sp macro="" textlink="">
          <xdr:nvSpPr>
            <xdr:cNvPr id="14344" name="Text Box 8"/>
            <xdr:cNvSpPr txBox="1">
              <a:spLocks noChangeArrowheads="1"/>
            </xdr:cNvSpPr>
          </xdr:nvSpPr>
          <xdr:spPr bwMode="auto">
            <a:xfrm>
              <a:off x="23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16</a:t>
              </a:r>
            </a:p>
          </xdr:txBody>
        </xdr:sp>
        <xdr:sp macro="" textlink="">
          <xdr:nvSpPr>
            <xdr:cNvPr id="14343" name="Text Box 7"/>
            <xdr:cNvSpPr txBox="1">
              <a:spLocks noChangeArrowheads="1"/>
            </xdr:cNvSpPr>
          </xdr:nvSpPr>
          <xdr:spPr bwMode="auto">
            <a:xfrm>
              <a:off x="2732" y="2647"/>
              <a:ext cx="40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0</a:t>
              </a:r>
            </a:p>
          </xdr:txBody>
        </xdr:sp>
        <xdr:sp macro="" textlink="">
          <xdr:nvSpPr>
            <xdr:cNvPr id="14342" name="Text Box 6"/>
            <xdr:cNvSpPr txBox="1">
              <a:spLocks noChangeArrowheads="1"/>
            </xdr:cNvSpPr>
          </xdr:nvSpPr>
          <xdr:spPr bwMode="auto">
            <a:xfrm>
              <a:off x="3137" y="2647"/>
              <a:ext cx="395" cy="223"/>
            </a:xfrm>
            <a:prstGeom prst="rect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00" tIns="3600" rIns="3600" bIns="3600" anchor="t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17</a:t>
              </a:r>
            </a:p>
          </xdr:txBody>
        </xdr:sp>
      </xdr:grpSp>
      <xdr:sp macro="" textlink="">
        <xdr:nvSpPr>
          <xdr:cNvPr id="14340" name="AutoShape 4"/>
          <xdr:cNvSpPr>
            <a:spLocks noChangeShapeType="1"/>
          </xdr:cNvSpPr>
        </xdr:nvSpPr>
        <xdr:spPr bwMode="auto">
          <a:xfrm>
            <a:off x="10514" y="5911"/>
            <a:ext cx="1300" cy="1"/>
          </a:xfrm>
          <a:prstGeom prst="straightConnector1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14339" name="AutoShape 3"/>
          <xdr:cNvSpPr>
            <a:spLocks noChangeShapeType="1"/>
          </xdr:cNvSpPr>
        </xdr:nvSpPr>
        <xdr:spPr bwMode="auto">
          <a:xfrm flipV="1">
            <a:off x="10597" y="6287"/>
            <a:ext cx="1217" cy="1081"/>
          </a:xfrm>
          <a:prstGeom prst="bentConnector3">
            <a:avLst>
              <a:gd name="adj1" fmla="val 49958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  <xdr:sp macro="" textlink="">
        <xdr:nvSpPr>
          <xdr:cNvPr id="14338" name="AutoShape 2"/>
          <xdr:cNvSpPr>
            <a:spLocks noChangeShapeType="1"/>
          </xdr:cNvSpPr>
        </xdr:nvSpPr>
        <xdr:spPr bwMode="auto">
          <a:xfrm>
            <a:off x="9208" y="6302"/>
            <a:ext cx="380" cy="691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miter lim="800000"/>
            <a:headEnd/>
            <a:tailEnd type="arrow" w="sm" len="sm"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137159</xdr:rowOff>
    </xdr:from>
    <xdr:to>
      <xdr:col>5</xdr:col>
      <xdr:colOff>717230</xdr:colOff>
      <xdr:row>7</xdr:row>
      <xdr:rowOff>387927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168472</xdr:colOff>
      <xdr:row>1</xdr:row>
      <xdr:rowOff>111545</xdr:rowOff>
    </xdr:from>
    <xdr:to>
      <xdr:col>13</xdr:col>
      <xdr:colOff>383614</xdr:colOff>
      <xdr:row>7</xdr:row>
      <xdr:rowOff>401782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1" sqref="A11:A13"/>
    </sheetView>
  </sheetViews>
  <sheetFormatPr defaultRowHeight="13.5" x14ac:dyDescent="0.15"/>
  <sheetData>
    <row r="1" spans="1:6" x14ac:dyDescent="0.15">
      <c r="A1" s="56" t="s">
        <v>79</v>
      </c>
      <c r="D1" s="57"/>
    </row>
    <row r="2" spans="1:6" x14ac:dyDescent="0.15">
      <c r="A2" s="56" t="s">
        <v>80</v>
      </c>
      <c r="D2" s="1"/>
      <c r="F2" s="59" t="s">
        <v>89</v>
      </c>
    </row>
    <row r="3" spans="1:6" x14ac:dyDescent="0.15">
      <c r="A3" s="56" t="s">
        <v>84</v>
      </c>
      <c r="F3" s="56" t="s">
        <v>90</v>
      </c>
    </row>
    <row r="4" spans="1:6" x14ac:dyDescent="0.15">
      <c r="A4" s="56" t="s">
        <v>81</v>
      </c>
    </row>
    <row r="5" spans="1:6" x14ac:dyDescent="0.15">
      <c r="A5" s="56" t="s">
        <v>82</v>
      </c>
    </row>
    <row r="6" spans="1:6" x14ac:dyDescent="0.15">
      <c r="A6" s="56" t="s">
        <v>83</v>
      </c>
      <c r="F6" s="56" t="s">
        <v>91</v>
      </c>
    </row>
    <row r="7" spans="1:6" x14ac:dyDescent="0.15">
      <c r="A7" s="56" t="s">
        <v>85</v>
      </c>
      <c r="F7" s="56" t="s">
        <v>90</v>
      </c>
    </row>
    <row r="11" spans="1:6" x14ac:dyDescent="0.15">
      <c r="A11" s="58" t="s">
        <v>86</v>
      </c>
    </row>
    <row r="12" spans="1:6" x14ac:dyDescent="0.15">
      <c r="A12" s="58" t="s">
        <v>87</v>
      </c>
    </row>
    <row r="13" spans="1:6" x14ac:dyDescent="0.15">
      <c r="A13" s="58" t="s">
        <v>88</v>
      </c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C1" sqref="C1"/>
    </sheetView>
  </sheetViews>
  <sheetFormatPr defaultColWidth="8.875" defaultRowHeight="12" x14ac:dyDescent="0.15"/>
  <cols>
    <col min="1" max="10" width="8.875" style="310"/>
    <col min="11" max="11" width="29.75" style="310" customWidth="1"/>
    <col min="12" max="16384" width="8.875" style="310"/>
  </cols>
  <sheetData>
    <row r="1" spans="1:12" x14ac:dyDescent="0.15">
      <c r="A1" s="310" t="s">
        <v>392</v>
      </c>
      <c r="C1" s="310" t="s">
        <v>386</v>
      </c>
      <c r="I1" s="340" t="s">
        <v>393</v>
      </c>
      <c r="J1" s="340"/>
      <c r="K1" s="340"/>
      <c r="L1" s="340"/>
    </row>
    <row r="2" spans="1:12" ht="13.5" thickBot="1" x14ac:dyDescent="0.25">
      <c r="A2" s="333" t="s">
        <v>391</v>
      </c>
      <c r="B2" s="333" t="s">
        <v>384</v>
      </c>
      <c r="C2" s="332" t="s">
        <v>383</v>
      </c>
      <c r="D2" s="332" t="s">
        <v>382</v>
      </c>
      <c r="E2" s="332" t="s">
        <v>350</v>
      </c>
      <c r="F2" s="332" t="s">
        <v>381</v>
      </c>
      <c r="G2" s="331" t="s">
        <v>348</v>
      </c>
      <c r="H2" s="331" t="s">
        <v>347</v>
      </c>
      <c r="I2" s="331" t="s">
        <v>346</v>
      </c>
      <c r="J2" s="331" t="s">
        <v>345</v>
      </c>
      <c r="K2" s="331" t="s">
        <v>352</v>
      </c>
      <c r="L2" s="319"/>
    </row>
    <row r="3" spans="1:12" ht="12.75" x14ac:dyDescent="0.2">
      <c r="A3" s="324" t="s">
        <v>390</v>
      </c>
      <c r="B3" s="330" t="s">
        <v>389</v>
      </c>
      <c r="C3" s="330" t="s">
        <v>349</v>
      </c>
      <c r="D3" s="329">
        <v>8</v>
      </c>
      <c r="E3" s="328">
        <v>10</v>
      </c>
      <c r="F3" s="328">
        <v>12</v>
      </c>
      <c r="G3" s="324">
        <v>0.2</v>
      </c>
      <c r="H3" s="324">
        <v>0.3</v>
      </c>
      <c r="I3" s="324">
        <v>0.25</v>
      </c>
      <c r="J3" s="324">
        <v>0.25</v>
      </c>
      <c r="K3" s="339"/>
      <c r="L3" s="319"/>
    </row>
    <row r="4" spans="1:12" ht="12.75" x14ac:dyDescent="0.2">
      <c r="A4" s="325"/>
      <c r="B4" s="323"/>
      <c r="C4" s="323" t="s">
        <v>335</v>
      </c>
      <c r="D4" s="322">
        <v>6</v>
      </c>
      <c r="E4" s="321">
        <v>8</v>
      </c>
      <c r="F4" s="321">
        <v>10</v>
      </c>
      <c r="G4" s="324"/>
      <c r="H4" s="324"/>
      <c r="I4" s="324"/>
      <c r="J4" s="324"/>
      <c r="K4" s="324"/>
      <c r="L4" s="319"/>
    </row>
    <row r="5" spans="1:12" ht="12.75" x14ac:dyDescent="0.2">
      <c r="A5" s="320"/>
      <c r="B5" s="323"/>
      <c r="C5" s="323" t="s">
        <v>351</v>
      </c>
      <c r="D5" s="322">
        <v>4</v>
      </c>
      <c r="E5" s="321">
        <v>5</v>
      </c>
      <c r="F5" s="321">
        <v>6</v>
      </c>
      <c r="G5" s="320"/>
      <c r="H5" s="320"/>
      <c r="I5" s="320"/>
      <c r="J5" s="320"/>
      <c r="K5" s="320"/>
      <c r="L5" s="319"/>
    </row>
    <row r="6" spans="1:12" ht="12.75" x14ac:dyDescent="0.2">
      <c r="A6" s="324" t="s">
        <v>371</v>
      </c>
      <c r="B6" s="330" t="s">
        <v>371</v>
      </c>
      <c r="C6" s="330" t="s">
        <v>371</v>
      </c>
      <c r="D6" s="329"/>
      <c r="E6" s="328"/>
      <c r="F6" s="328"/>
      <c r="G6" s="324"/>
      <c r="H6" s="324"/>
      <c r="I6" s="324"/>
      <c r="J6" s="324"/>
      <c r="K6" s="339"/>
      <c r="L6" s="319"/>
    </row>
    <row r="7" spans="1:12" ht="12.75" x14ac:dyDescent="0.2">
      <c r="A7" s="325"/>
      <c r="B7" s="323"/>
      <c r="C7" s="323"/>
      <c r="D7" s="322"/>
      <c r="E7" s="321"/>
      <c r="F7" s="321"/>
      <c r="G7" s="324"/>
      <c r="H7" s="324"/>
      <c r="I7" s="324"/>
      <c r="J7" s="324"/>
      <c r="K7" s="324"/>
      <c r="L7" s="319"/>
    </row>
    <row r="8" spans="1:12" ht="12.75" x14ac:dyDescent="0.2">
      <c r="A8" s="320"/>
      <c r="B8" s="323"/>
      <c r="C8" s="323"/>
      <c r="D8" s="322"/>
      <c r="E8" s="321"/>
      <c r="F8" s="321"/>
      <c r="G8" s="320"/>
      <c r="H8" s="320"/>
      <c r="I8" s="320"/>
      <c r="J8" s="320"/>
      <c r="K8" s="320"/>
      <c r="L8" s="319"/>
    </row>
    <row r="9" spans="1:12" ht="12.75" x14ac:dyDescent="0.2">
      <c r="A9" s="338"/>
      <c r="B9" s="337"/>
      <c r="C9" s="337"/>
      <c r="D9" s="336"/>
      <c r="E9" s="336"/>
      <c r="F9" s="336"/>
      <c r="G9" s="338"/>
      <c r="H9" s="338"/>
      <c r="I9" s="338"/>
      <c r="J9" s="338"/>
      <c r="K9" s="338"/>
      <c r="L9" s="319"/>
    </row>
    <row r="10" spans="1:12" ht="12.75" x14ac:dyDescent="0.2">
      <c r="A10" s="334" t="s">
        <v>388</v>
      </c>
      <c r="B10" s="337"/>
      <c r="C10" s="337"/>
      <c r="D10" s="336"/>
      <c r="E10" s="336"/>
      <c r="F10" s="336"/>
      <c r="G10" s="334"/>
      <c r="H10" s="334"/>
      <c r="I10" s="334"/>
      <c r="J10" s="334"/>
      <c r="K10" s="334"/>
      <c r="L10" s="319"/>
    </row>
    <row r="11" spans="1:12" x14ac:dyDescent="0.15">
      <c r="A11" s="335" t="s">
        <v>387</v>
      </c>
      <c r="B11" s="335"/>
      <c r="C11" s="310" t="s">
        <v>386</v>
      </c>
      <c r="D11" s="335"/>
      <c r="E11" s="335"/>
      <c r="F11" s="335"/>
      <c r="G11" s="334"/>
      <c r="H11" s="334"/>
      <c r="I11" s="334"/>
      <c r="J11" s="334"/>
      <c r="K11" s="319"/>
      <c r="L11" s="319"/>
    </row>
    <row r="12" spans="1:12" ht="13.5" thickBot="1" x14ac:dyDescent="0.25">
      <c r="A12" s="333" t="s">
        <v>385</v>
      </c>
      <c r="B12" s="333" t="s">
        <v>384</v>
      </c>
      <c r="C12" s="332" t="s">
        <v>383</v>
      </c>
      <c r="D12" s="332" t="s">
        <v>382</v>
      </c>
      <c r="E12" s="332" t="s">
        <v>350</v>
      </c>
      <c r="F12" s="332" t="s">
        <v>381</v>
      </c>
      <c r="G12" s="331" t="s">
        <v>348</v>
      </c>
      <c r="H12" s="331" t="s">
        <v>347</v>
      </c>
      <c r="I12" s="331" t="s">
        <v>346</v>
      </c>
      <c r="J12" s="331" t="s">
        <v>345</v>
      </c>
      <c r="K12" s="331" t="s">
        <v>352</v>
      </c>
      <c r="L12" s="317"/>
    </row>
    <row r="13" spans="1:12" ht="12.75" x14ac:dyDescent="0.2">
      <c r="A13" s="324" t="s">
        <v>380</v>
      </c>
      <c r="B13" s="330" t="s">
        <v>379</v>
      </c>
      <c r="C13" s="330" t="s">
        <v>349</v>
      </c>
      <c r="D13" s="329">
        <v>2</v>
      </c>
      <c r="E13" s="328">
        <v>3</v>
      </c>
      <c r="F13" s="328">
        <v>4</v>
      </c>
      <c r="G13" s="324">
        <v>0.2</v>
      </c>
      <c r="H13" s="324">
        <v>0.3</v>
      </c>
      <c r="I13" s="324">
        <v>0.25</v>
      </c>
      <c r="J13" s="324">
        <v>0.25</v>
      </c>
      <c r="K13" s="324" t="s">
        <v>378</v>
      </c>
      <c r="L13" s="319"/>
    </row>
    <row r="14" spans="1:12" ht="12.75" x14ac:dyDescent="0.2">
      <c r="A14" s="325"/>
      <c r="B14" s="323"/>
      <c r="C14" s="323" t="s">
        <v>335</v>
      </c>
      <c r="D14" s="322">
        <v>1</v>
      </c>
      <c r="E14" s="321">
        <v>1.5</v>
      </c>
      <c r="F14" s="321">
        <v>2</v>
      </c>
      <c r="G14" s="324"/>
      <c r="H14" s="324"/>
      <c r="I14" s="324"/>
      <c r="J14" s="324"/>
      <c r="K14" s="324"/>
      <c r="L14" s="317"/>
    </row>
    <row r="15" spans="1:12" ht="12.75" x14ac:dyDescent="0.2">
      <c r="A15" s="320"/>
      <c r="B15" s="323"/>
      <c r="C15" s="323" t="s">
        <v>351</v>
      </c>
      <c r="D15" s="322">
        <v>0.5</v>
      </c>
      <c r="E15" s="321">
        <v>0.75</v>
      </c>
      <c r="F15" s="321">
        <v>1</v>
      </c>
      <c r="G15" s="320"/>
      <c r="H15" s="320"/>
      <c r="I15" s="320"/>
      <c r="J15" s="320"/>
      <c r="K15" s="320"/>
      <c r="L15" s="319"/>
    </row>
    <row r="16" spans="1:12" ht="12.75" x14ac:dyDescent="0.2">
      <c r="A16" s="327" t="s">
        <v>377</v>
      </c>
      <c r="B16" s="323" t="s">
        <v>376</v>
      </c>
      <c r="C16" s="323" t="s">
        <v>349</v>
      </c>
      <c r="D16" s="329">
        <v>1.6</v>
      </c>
      <c r="E16" s="328">
        <v>2</v>
      </c>
      <c r="F16" s="328">
        <v>2.4</v>
      </c>
      <c r="G16" s="324">
        <v>0.3</v>
      </c>
      <c r="H16" s="324">
        <v>0.2</v>
      </c>
      <c r="I16" s="324">
        <v>0.25</v>
      </c>
      <c r="J16" s="324">
        <v>0.25</v>
      </c>
      <c r="K16" s="327" t="s">
        <v>375</v>
      </c>
      <c r="L16" s="317"/>
    </row>
    <row r="17" spans="1:12" ht="12.75" x14ac:dyDescent="0.2">
      <c r="A17" s="325"/>
      <c r="B17" s="323"/>
      <c r="C17" s="323" t="s">
        <v>335</v>
      </c>
      <c r="D17" s="322">
        <v>0.8</v>
      </c>
      <c r="E17" s="321">
        <v>1.2</v>
      </c>
      <c r="F17" s="321">
        <v>1.6</v>
      </c>
      <c r="G17" s="324"/>
      <c r="H17" s="324"/>
      <c r="I17" s="324"/>
      <c r="J17" s="324"/>
      <c r="K17" s="324"/>
      <c r="L17" s="319"/>
    </row>
    <row r="18" spans="1:12" ht="12.75" x14ac:dyDescent="0.2">
      <c r="A18" s="320"/>
      <c r="B18" s="323"/>
      <c r="C18" s="323" t="s">
        <v>351</v>
      </c>
      <c r="D18" s="322">
        <v>0.4</v>
      </c>
      <c r="E18" s="321">
        <v>0.6</v>
      </c>
      <c r="F18" s="321">
        <v>0.8</v>
      </c>
      <c r="G18" s="320"/>
      <c r="H18" s="320"/>
      <c r="I18" s="320"/>
      <c r="J18" s="320"/>
      <c r="K18" s="320"/>
      <c r="L18" s="317"/>
    </row>
    <row r="19" spans="1:12" ht="12.75" x14ac:dyDescent="0.2">
      <c r="A19" s="327" t="s">
        <v>374</v>
      </c>
      <c r="B19" s="323" t="s">
        <v>373</v>
      </c>
      <c r="C19" s="323" t="s">
        <v>349</v>
      </c>
      <c r="D19" s="329">
        <v>2</v>
      </c>
      <c r="E19" s="328">
        <v>3</v>
      </c>
      <c r="F19" s="328">
        <v>4</v>
      </c>
      <c r="G19" s="324">
        <v>0.25</v>
      </c>
      <c r="H19" s="324">
        <v>0.3</v>
      </c>
      <c r="I19" s="324">
        <v>0.2</v>
      </c>
      <c r="J19" s="324">
        <v>0.25</v>
      </c>
      <c r="K19" s="326" t="s">
        <v>372</v>
      </c>
      <c r="L19" s="319"/>
    </row>
    <row r="20" spans="1:12" ht="12.75" x14ac:dyDescent="0.2">
      <c r="A20" s="325"/>
      <c r="B20" s="323"/>
      <c r="C20" s="323" t="s">
        <v>335</v>
      </c>
      <c r="D20" s="322">
        <v>1</v>
      </c>
      <c r="E20" s="321">
        <v>1.5</v>
      </c>
      <c r="F20" s="321">
        <v>2</v>
      </c>
      <c r="G20" s="324"/>
      <c r="H20" s="324"/>
      <c r="I20" s="324"/>
      <c r="J20" s="324"/>
      <c r="K20" s="324"/>
      <c r="L20" s="317"/>
    </row>
    <row r="21" spans="1:12" ht="12.75" x14ac:dyDescent="0.2">
      <c r="A21" s="320"/>
      <c r="B21" s="323"/>
      <c r="C21" s="323" t="s">
        <v>351</v>
      </c>
      <c r="D21" s="322">
        <v>0.4</v>
      </c>
      <c r="E21" s="321">
        <v>0.6</v>
      </c>
      <c r="F21" s="321">
        <v>0.8</v>
      </c>
      <c r="G21" s="320"/>
      <c r="H21" s="320"/>
      <c r="I21" s="320"/>
      <c r="J21" s="320"/>
      <c r="K21" s="320"/>
      <c r="L21" s="319"/>
    </row>
    <row r="22" spans="1:12" ht="12.75" x14ac:dyDescent="0.2">
      <c r="A22" s="327" t="s">
        <v>371</v>
      </c>
      <c r="B22" s="323" t="s">
        <v>371</v>
      </c>
      <c r="C22" s="323"/>
      <c r="D22" s="322"/>
      <c r="E22" s="321"/>
      <c r="F22" s="321"/>
      <c r="G22" s="326"/>
      <c r="H22" s="326"/>
      <c r="I22" s="326"/>
      <c r="J22" s="326"/>
      <c r="K22" s="326"/>
      <c r="L22" s="319"/>
    </row>
    <row r="23" spans="1:12" ht="12.75" x14ac:dyDescent="0.2">
      <c r="A23" s="325"/>
      <c r="B23" s="323"/>
      <c r="C23" s="323"/>
      <c r="D23" s="322"/>
      <c r="E23" s="321"/>
      <c r="F23" s="321"/>
      <c r="G23" s="324"/>
      <c r="H23" s="324"/>
      <c r="I23" s="324"/>
      <c r="J23" s="324"/>
      <c r="K23" s="324"/>
      <c r="L23" s="317"/>
    </row>
    <row r="24" spans="1:12" ht="12.75" x14ac:dyDescent="0.2">
      <c r="A24" s="320"/>
      <c r="B24" s="323"/>
      <c r="C24" s="323"/>
      <c r="D24" s="322"/>
      <c r="E24" s="321"/>
      <c r="F24" s="321"/>
      <c r="G24" s="320"/>
      <c r="H24" s="320"/>
      <c r="I24" s="320"/>
      <c r="J24" s="320"/>
      <c r="K24" s="320"/>
      <c r="L24" s="319"/>
    </row>
    <row r="25" spans="1:12" x14ac:dyDescent="0.15">
      <c r="G25" s="318"/>
      <c r="H25" s="317"/>
      <c r="I25" s="317"/>
      <c r="J25" s="318"/>
      <c r="K25" s="317"/>
      <c r="L25" s="317"/>
    </row>
    <row r="26" spans="1:12" x14ac:dyDescent="0.15">
      <c r="A26" s="310" t="s">
        <v>370</v>
      </c>
      <c r="F26" s="310" t="s">
        <v>369</v>
      </c>
      <c r="J26" s="318"/>
      <c r="K26" s="317"/>
      <c r="L26" s="317"/>
    </row>
    <row r="27" spans="1:12" x14ac:dyDescent="0.15">
      <c r="A27" s="437" t="s">
        <v>368</v>
      </c>
      <c r="B27" s="316" t="s">
        <v>366</v>
      </c>
      <c r="C27" s="315"/>
      <c r="D27" s="314"/>
      <c r="F27" s="437" t="s">
        <v>367</v>
      </c>
      <c r="G27" s="316" t="s">
        <v>366</v>
      </c>
      <c r="H27" s="315"/>
      <c r="I27" s="314"/>
    </row>
    <row r="28" spans="1:12" ht="16.5" thickBot="1" x14ac:dyDescent="0.2">
      <c r="A28" s="438"/>
      <c r="B28" s="353" t="s">
        <v>365</v>
      </c>
      <c r="C28" s="353" t="s">
        <v>364</v>
      </c>
      <c r="D28" s="354" t="s">
        <v>359</v>
      </c>
      <c r="F28" s="438"/>
      <c r="G28" s="353" t="s">
        <v>365</v>
      </c>
      <c r="H28" s="353" t="s">
        <v>364</v>
      </c>
      <c r="I28" s="353" t="s">
        <v>359</v>
      </c>
    </row>
    <row r="29" spans="1:12" ht="15.75" x14ac:dyDescent="0.25">
      <c r="A29" s="351" t="s">
        <v>363</v>
      </c>
      <c r="B29" s="352" t="s">
        <v>351</v>
      </c>
      <c r="C29" s="352" t="s">
        <v>351</v>
      </c>
      <c r="D29" s="352" t="s">
        <v>357</v>
      </c>
      <c r="F29" s="351" t="s">
        <v>362</v>
      </c>
      <c r="G29" s="352" t="s">
        <v>351</v>
      </c>
      <c r="H29" s="352" t="s">
        <v>351</v>
      </c>
      <c r="I29" s="352" t="s">
        <v>357</v>
      </c>
    </row>
    <row r="30" spans="1:12" ht="15.75" x14ac:dyDescent="0.25">
      <c r="A30" s="313" t="s">
        <v>361</v>
      </c>
      <c r="B30" s="312" t="s">
        <v>351</v>
      </c>
      <c r="C30" s="312" t="s">
        <v>357</v>
      </c>
      <c r="D30" s="312" t="s">
        <v>349</v>
      </c>
      <c r="F30" s="313" t="s">
        <v>360</v>
      </c>
      <c r="G30" s="312" t="s">
        <v>351</v>
      </c>
      <c r="H30" s="312" t="s">
        <v>357</v>
      </c>
      <c r="I30" s="312" t="s">
        <v>349</v>
      </c>
    </row>
    <row r="31" spans="1:12" ht="15.75" x14ac:dyDescent="0.25">
      <c r="A31" s="313" t="s">
        <v>359</v>
      </c>
      <c r="B31" s="312" t="s">
        <v>357</v>
      </c>
      <c r="C31" s="312" t="s">
        <v>349</v>
      </c>
      <c r="D31" s="312" t="s">
        <v>349</v>
      </c>
      <c r="F31" s="313" t="s">
        <v>358</v>
      </c>
      <c r="G31" s="312" t="s">
        <v>357</v>
      </c>
      <c r="H31" s="312" t="s">
        <v>349</v>
      </c>
      <c r="I31" s="312" t="s">
        <v>349</v>
      </c>
    </row>
    <row r="37" spans="5:5" ht="14.25" x14ac:dyDescent="0.15">
      <c r="E37" s="311"/>
    </row>
    <row r="38" spans="5:5" ht="14.25" x14ac:dyDescent="0.15">
      <c r="E38" s="311"/>
    </row>
  </sheetData>
  <mergeCells count="2">
    <mergeCell ref="F27:F28"/>
    <mergeCell ref="A27:A28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94"/>
  <sheetViews>
    <sheetView workbookViewId="0">
      <pane xSplit="5" ySplit="1" topLeftCell="F2" activePane="bottomRight" state="frozen"/>
      <selection activeCell="C3" sqref="C3"/>
      <selection pane="topRight" activeCell="C3" sqref="C3"/>
      <selection pane="bottomLeft" activeCell="C3" sqref="C3"/>
      <selection pane="bottomRight" activeCell="P13" sqref="P13"/>
    </sheetView>
  </sheetViews>
  <sheetFormatPr defaultColWidth="8.875" defaultRowHeight="14.25" x14ac:dyDescent="0.15"/>
  <cols>
    <col min="1" max="1" width="9.75" style="13" customWidth="1"/>
    <col min="2" max="2" width="10.625" style="13" customWidth="1"/>
    <col min="3" max="3" width="8.75" style="13" customWidth="1"/>
    <col min="4" max="4" width="8.25" style="13" customWidth="1"/>
    <col min="5" max="5" width="8.5" style="14" hidden="1" customWidth="1"/>
    <col min="6" max="7" width="9.25" style="14" customWidth="1"/>
    <col min="8" max="8" width="8.875" style="35"/>
    <col min="9" max="9" width="7" style="14" customWidth="1"/>
    <col min="10" max="13" width="8.875" style="14"/>
    <col min="14" max="14" width="7" style="14" customWidth="1"/>
    <col min="15" max="15" width="4.875" style="14" customWidth="1"/>
    <col min="16" max="18" width="7" style="16" customWidth="1"/>
    <col min="19" max="19" width="9.375" style="14" customWidth="1"/>
    <col min="20" max="20" width="8.875" style="48"/>
    <col min="21" max="21" width="8.875" style="49"/>
    <col min="22" max="22" width="8.875" style="50"/>
    <col min="23" max="23" width="8.875" style="49"/>
    <col min="24" max="25" width="8.875" style="51"/>
    <col min="26" max="26" width="8.875" style="52"/>
    <col min="27" max="27" width="8.875" style="51"/>
    <col min="28" max="28" width="8.875" style="52"/>
    <col min="29" max="29" width="8.875" style="51"/>
    <col min="30" max="30" width="8.875" style="52"/>
    <col min="31" max="31" width="8.875" style="51"/>
    <col min="32" max="32" width="9.375" style="14" customWidth="1"/>
    <col min="33" max="16384" width="8.875" style="13"/>
  </cols>
  <sheetData>
    <row r="1" spans="1:32" s="12" customFormat="1" ht="31.9" customHeight="1" x14ac:dyDescent="0.15">
      <c r="A1" s="2" t="s">
        <v>18</v>
      </c>
      <c r="B1" s="2" t="s">
        <v>22</v>
      </c>
      <c r="C1" s="2" t="s">
        <v>17</v>
      </c>
      <c r="D1" s="2" t="s">
        <v>25</v>
      </c>
      <c r="E1" s="3" t="s">
        <v>24</v>
      </c>
      <c r="F1" s="3" t="s">
        <v>19</v>
      </c>
      <c r="G1" s="3" t="s">
        <v>21</v>
      </c>
      <c r="H1" s="53" t="s">
        <v>23</v>
      </c>
      <c r="I1" s="3" t="s">
        <v>20</v>
      </c>
      <c r="J1" s="3" t="s">
        <v>31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4" t="s">
        <v>38</v>
      </c>
      <c r="Q1" s="4" t="s">
        <v>39</v>
      </c>
      <c r="R1" s="5" t="s">
        <v>40</v>
      </c>
      <c r="S1" s="6" t="s">
        <v>41</v>
      </c>
      <c r="T1" s="7" t="s">
        <v>42</v>
      </c>
      <c r="U1" s="8" t="s">
        <v>43</v>
      </c>
      <c r="V1" s="9" t="s">
        <v>44</v>
      </c>
      <c r="W1" s="8" t="s">
        <v>45</v>
      </c>
      <c r="X1" s="10" t="s">
        <v>46</v>
      </c>
      <c r="Y1" s="10" t="s">
        <v>47</v>
      </c>
      <c r="Z1" s="11" t="s">
        <v>48</v>
      </c>
      <c r="AA1" s="10" t="s">
        <v>49</v>
      </c>
      <c r="AB1" s="11" t="s">
        <v>50</v>
      </c>
      <c r="AC1" s="10" t="s">
        <v>51</v>
      </c>
      <c r="AD1" s="11" t="s">
        <v>52</v>
      </c>
      <c r="AE1" s="10" t="s">
        <v>53</v>
      </c>
      <c r="AF1" s="6"/>
    </row>
    <row r="2" spans="1:32" x14ac:dyDescent="0.15">
      <c r="A2" s="13" t="s">
        <v>54</v>
      </c>
      <c r="B2" s="13" t="s">
        <v>27</v>
      </c>
      <c r="C2" s="13" t="s">
        <v>29</v>
      </c>
      <c r="D2" s="13" t="s">
        <v>27</v>
      </c>
      <c r="F2" s="14" t="e">
        <f>+#REF!</f>
        <v>#REF!</v>
      </c>
      <c r="G2" s="14" t="e">
        <f t="shared" ref="G2:G33" si="0">$F2*SUMIF($D:$D,$D2,$H:$H)</f>
        <v>#REF!</v>
      </c>
      <c r="H2" s="35" t="e">
        <f>+#REF!</f>
        <v>#REF!</v>
      </c>
      <c r="I2" s="14" t="e">
        <f t="shared" ref="I2:I13" si="1">SUMIF($D:$D,$D2,$G:$G)/$Q2</f>
        <v>#REF!</v>
      </c>
      <c r="J2" s="14" t="e">
        <f>+#REF!</f>
        <v>#REF!</v>
      </c>
      <c r="K2" s="14" t="e">
        <f>+#REF!</f>
        <v>#REF!</v>
      </c>
      <c r="L2" s="14" t="e">
        <f>+#REF!</f>
        <v>#REF!</v>
      </c>
      <c r="M2" s="14" t="e">
        <f>+#REF!</f>
        <v>#REF!</v>
      </c>
      <c r="N2" s="14" t="e">
        <f>+#REF!</f>
        <v>#REF!</v>
      </c>
      <c r="O2" s="14" t="e">
        <f t="shared" ref="O2:O13" si="2">I2-SUM(J2:N2)</f>
        <v>#REF!</v>
      </c>
      <c r="P2" s="17">
        <v>146.4722222222222</v>
      </c>
      <c r="Q2" s="17">
        <v>2.9815647595017238</v>
      </c>
      <c r="R2" s="15">
        <v>0.05</v>
      </c>
      <c r="S2" s="18" t="e">
        <f t="shared" ref="S2:S13" si="3">R2*SUMIF(D:D,D2,F:F)</f>
        <v>#REF!</v>
      </c>
      <c r="T2" s="19" t="e">
        <f t="shared" ref="T2:T13" si="4">$I2/SUMIF($D:$D,$D2,$G:$G)</f>
        <v>#REF!</v>
      </c>
      <c r="U2" s="20" t="e">
        <f t="shared" ref="U2:U33" si="5">$G2*SUMIF($D:$D,$D2,$T:$T)</f>
        <v>#REF!</v>
      </c>
      <c r="V2" s="21" t="e">
        <f t="shared" ref="V2:V13" si="6">SUMIF($D:$D,$D2,$G:$G)/SUM($G:$G)</f>
        <v>#REF!</v>
      </c>
      <c r="W2" s="20" t="e">
        <f t="shared" ref="W2:W33" si="7">IF(OR($C2="TOP GP",$C2="BI",$C2="hr",$C2="工作流",$C2="CRM",$C2="PDM"),$F2*0.5*0.2,IF($C2="易飞",$F2*0.5*0.05,0))</f>
        <v>#REF!</v>
      </c>
      <c r="X2" s="22">
        <v>0.06</v>
      </c>
      <c r="Y2" s="22">
        <v>0.05</v>
      </c>
      <c r="Z2" s="23" t="e">
        <f t="shared" ref="Z2:Z33" si="8">($G2*(1-VLOOKUP($D2,$D$1:$X$13,COLUMN($X$1)-3,0))-$W2)*VLOOKUP($D2,$D$1:$Y$13,COLUMN($Y$1)-3,0)</f>
        <v>#REF!</v>
      </c>
      <c r="AA2" s="22">
        <v>3.5000000000000003E-2</v>
      </c>
      <c r="AB2" s="23" t="e">
        <f t="shared" ref="AB2:AB33" si="9">IF($B2="战略拓展部",0,($G2*(1-SUMIF($D:$D,$D2,$X:$X))-$W2)*VLOOKUP($D2,$D$1:$AA$13,COLUMN($AA$1)-3,0))</f>
        <v>#REF!</v>
      </c>
      <c r="AC2" s="22">
        <v>1.4999999999999999E-2</v>
      </c>
      <c r="AD2" s="23">
        <f t="shared" ref="AD2:AD33" si="10">IF($B2="战略拓展部",($G2*(1-SUMIF($D:$D,$D2,$X:$X))-$W2)*VLOOKUP($D2,$D$1:$AC$13,COLUMN($AC$1)-3,0),0)</f>
        <v>0</v>
      </c>
      <c r="AE2" s="24">
        <f>0.5*0.1</f>
        <v>0.05</v>
      </c>
      <c r="AF2" s="18"/>
    </row>
    <row r="3" spans="1:32" x14ac:dyDescent="0.15">
      <c r="A3" s="13" t="s">
        <v>54</v>
      </c>
      <c r="B3" s="13" t="s">
        <v>28</v>
      </c>
      <c r="C3" s="13" t="s">
        <v>29</v>
      </c>
      <c r="D3" s="13" t="s">
        <v>28</v>
      </c>
      <c r="F3" s="14" t="e">
        <f>+#REF!</f>
        <v>#REF!</v>
      </c>
      <c r="G3" s="14" t="e">
        <f t="shared" si="0"/>
        <v>#REF!</v>
      </c>
      <c r="H3" s="35" t="e">
        <f>+#REF!</f>
        <v>#REF!</v>
      </c>
      <c r="I3" s="14" t="e">
        <f t="shared" si="1"/>
        <v>#REF!</v>
      </c>
      <c r="J3" s="14" t="e">
        <f>+#REF!</f>
        <v>#REF!</v>
      </c>
      <c r="K3" s="14" t="e">
        <f>+#REF!</f>
        <v>#REF!</v>
      </c>
      <c r="L3" s="14" t="e">
        <f>+#REF!</f>
        <v>#REF!</v>
      </c>
      <c r="M3" s="14" t="e">
        <f>+#REF!</f>
        <v>#REF!</v>
      </c>
      <c r="N3" s="14" t="e">
        <f>+#REF!</f>
        <v>#REF!</v>
      </c>
      <c r="O3" s="14" t="e">
        <f t="shared" si="2"/>
        <v>#REF!</v>
      </c>
      <c r="P3" s="17">
        <v>133.41666666666666</v>
      </c>
      <c r="Q3" s="17">
        <v>2.7329520101082689</v>
      </c>
      <c r="R3" s="15">
        <v>0.05</v>
      </c>
      <c r="S3" s="18" t="e">
        <f t="shared" si="3"/>
        <v>#REF!</v>
      </c>
      <c r="T3" s="19" t="e">
        <f t="shared" si="4"/>
        <v>#REF!</v>
      </c>
      <c r="U3" s="20" t="e">
        <f t="shared" si="5"/>
        <v>#REF!</v>
      </c>
      <c r="V3" s="21" t="e">
        <f t="shared" si="6"/>
        <v>#REF!</v>
      </c>
      <c r="W3" s="20" t="e">
        <f t="shared" si="7"/>
        <v>#REF!</v>
      </c>
      <c r="X3" s="22">
        <v>0.06</v>
      </c>
      <c r="Y3" s="22">
        <v>0.05</v>
      </c>
      <c r="Z3" s="23" t="e">
        <f t="shared" si="8"/>
        <v>#REF!</v>
      </c>
      <c r="AA3" s="22">
        <v>3.5000000000000003E-2</v>
      </c>
      <c r="AB3" s="23" t="e">
        <f t="shared" si="9"/>
        <v>#REF!</v>
      </c>
      <c r="AC3" s="22">
        <v>1.4999999999999999E-2</v>
      </c>
      <c r="AD3" s="23">
        <f t="shared" si="10"/>
        <v>0</v>
      </c>
      <c r="AE3" s="24">
        <f>0.5*0.1</f>
        <v>0.05</v>
      </c>
      <c r="AF3" s="18"/>
    </row>
    <row r="4" spans="1:32" x14ac:dyDescent="0.15">
      <c r="A4" s="13" t="s">
        <v>54</v>
      </c>
      <c r="B4" s="13" t="s">
        <v>55</v>
      </c>
      <c r="C4" s="13" t="s">
        <v>13</v>
      </c>
      <c r="D4" s="13" t="s">
        <v>13</v>
      </c>
      <c r="F4" s="14" t="e">
        <f>+#REF!</f>
        <v>#REF!</v>
      </c>
      <c r="G4" s="14" t="e">
        <f t="shared" si="0"/>
        <v>#REF!</v>
      </c>
      <c r="H4" s="35" t="e">
        <f>+#REF!</f>
        <v>#REF!</v>
      </c>
      <c r="I4" s="14" t="e">
        <f t="shared" si="1"/>
        <v>#REF!</v>
      </c>
      <c r="J4" s="14" t="e">
        <f>+#REF!</f>
        <v>#REF!</v>
      </c>
      <c r="K4" s="14" t="e">
        <f>+#REF!</f>
        <v>#REF!</v>
      </c>
      <c r="L4" s="14" t="e">
        <f>+#REF!</f>
        <v>#REF!</v>
      </c>
      <c r="M4" s="14" t="e">
        <f>+#REF!</f>
        <v>#REF!</v>
      </c>
      <c r="N4" s="14" t="e">
        <f>+#REF!</f>
        <v>#REF!</v>
      </c>
      <c r="O4" s="14" t="e">
        <f t="shared" si="2"/>
        <v>#REF!</v>
      </c>
      <c r="P4" s="17">
        <v>29.5</v>
      </c>
      <c r="Q4" s="17">
        <v>20.732801633549865</v>
      </c>
      <c r="R4" s="15">
        <v>0.05</v>
      </c>
      <c r="S4" s="18" t="e">
        <f t="shared" si="3"/>
        <v>#REF!</v>
      </c>
      <c r="T4" s="19" t="e">
        <f t="shared" si="4"/>
        <v>#REF!</v>
      </c>
      <c r="U4" s="20" t="e">
        <f t="shared" si="5"/>
        <v>#REF!</v>
      </c>
      <c r="V4" s="21" t="e">
        <f t="shared" si="6"/>
        <v>#REF!</v>
      </c>
      <c r="W4" s="20" t="e">
        <f t="shared" si="7"/>
        <v>#REF!</v>
      </c>
      <c r="X4" s="22">
        <v>0.06</v>
      </c>
      <c r="Y4" s="22">
        <v>1.2E-2</v>
      </c>
      <c r="Z4" s="23" t="e">
        <f t="shared" si="8"/>
        <v>#REF!</v>
      </c>
      <c r="AA4" s="22">
        <v>7.0000000000000007E-2</v>
      </c>
      <c r="AB4" s="23" t="e">
        <f t="shared" si="9"/>
        <v>#REF!</v>
      </c>
      <c r="AC4" s="22">
        <v>1.4999999999999999E-2</v>
      </c>
      <c r="AD4" s="23">
        <f t="shared" si="10"/>
        <v>0</v>
      </c>
      <c r="AE4" s="24">
        <f>0.5*0.1</f>
        <v>0.05</v>
      </c>
      <c r="AF4" s="18"/>
    </row>
    <row r="5" spans="1:32" x14ac:dyDescent="0.15">
      <c r="A5" s="13" t="s">
        <v>54</v>
      </c>
      <c r="B5" s="13" t="s">
        <v>61</v>
      </c>
      <c r="C5" s="13" t="s">
        <v>14</v>
      </c>
      <c r="D5" s="13" t="s">
        <v>14</v>
      </c>
      <c r="F5" s="14" t="e">
        <f>+#REF!</f>
        <v>#REF!</v>
      </c>
      <c r="G5" s="14" t="e">
        <f t="shared" si="0"/>
        <v>#REF!</v>
      </c>
      <c r="H5" s="35" t="e">
        <f>+#REF!</f>
        <v>#REF!</v>
      </c>
      <c r="I5" s="14" t="e">
        <f t="shared" si="1"/>
        <v>#REF!</v>
      </c>
      <c r="J5" s="14" t="e">
        <f>+#REF!</f>
        <v>#REF!</v>
      </c>
      <c r="K5" s="14" t="e">
        <f>+#REF!</f>
        <v>#REF!</v>
      </c>
      <c r="L5" s="14" t="e">
        <f>+#REF!</f>
        <v>#REF!</v>
      </c>
      <c r="M5" s="14" t="e">
        <f>+#REF!</f>
        <v>#REF!</v>
      </c>
      <c r="N5" s="14" t="e">
        <f>+#REF!</f>
        <v>#REF!</v>
      </c>
      <c r="O5" s="14" t="e">
        <f t="shared" si="2"/>
        <v>#REF!</v>
      </c>
      <c r="P5" s="17">
        <v>27.888888888888896</v>
      </c>
      <c r="Q5" s="17">
        <v>1.3352342718034962</v>
      </c>
      <c r="R5" s="15">
        <v>0</v>
      </c>
      <c r="S5" s="18" t="e">
        <f t="shared" si="3"/>
        <v>#REF!</v>
      </c>
      <c r="T5" s="19" t="e">
        <f t="shared" si="4"/>
        <v>#REF!</v>
      </c>
      <c r="U5" s="20" t="e">
        <f t="shared" si="5"/>
        <v>#REF!</v>
      </c>
      <c r="V5" s="21" t="e">
        <f t="shared" si="6"/>
        <v>#REF!</v>
      </c>
      <c r="W5" s="20">
        <f t="shared" si="7"/>
        <v>0</v>
      </c>
      <c r="X5" s="22">
        <v>0.06</v>
      </c>
      <c r="Y5" s="22">
        <v>8.2000000000000003E-2</v>
      </c>
      <c r="Z5" s="23" t="e">
        <f t="shared" si="8"/>
        <v>#REF!</v>
      </c>
      <c r="AA5" s="22">
        <v>0.03</v>
      </c>
      <c r="AB5" s="23" t="e">
        <f t="shared" si="9"/>
        <v>#REF!</v>
      </c>
      <c r="AC5" s="22">
        <v>1.4999999999999999E-2</v>
      </c>
      <c r="AD5" s="23">
        <f t="shared" si="10"/>
        <v>0</v>
      </c>
      <c r="AE5" s="24"/>
      <c r="AF5" s="18"/>
    </row>
    <row r="6" spans="1:32" x14ac:dyDescent="0.15">
      <c r="A6" s="13" t="s">
        <v>64</v>
      </c>
      <c r="B6" s="13" t="s">
        <v>67</v>
      </c>
      <c r="C6" s="13" t="s">
        <v>16</v>
      </c>
      <c r="D6" s="13" t="s">
        <v>16</v>
      </c>
      <c r="F6" s="14" t="e">
        <f>+#REF!</f>
        <v>#REF!</v>
      </c>
      <c r="G6" s="14" t="e">
        <f t="shared" si="0"/>
        <v>#REF!</v>
      </c>
      <c r="H6" s="35" t="e">
        <f>+#REF!</f>
        <v>#REF!</v>
      </c>
      <c r="I6" s="14" t="e">
        <f t="shared" si="1"/>
        <v>#REF!</v>
      </c>
      <c r="J6" s="14" t="e">
        <f>+#REF!</f>
        <v>#REF!</v>
      </c>
      <c r="K6" s="14" t="e">
        <f>+#REF!</f>
        <v>#REF!</v>
      </c>
      <c r="L6" s="14" t="e">
        <f>+#REF!</f>
        <v>#REF!</v>
      </c>
      <c r="M6" s="14" t="e">
        <f>+#REF!</f>
        <v>#REF!</v>
      </c>
      <c r="N6" s="14" t="e">
        <f>+#REF!</f>
        <v>#REF!</v>
      </c>
      <c r="O6" s="14" t="e">
        <f t="shared" si="2"/>
        <v>#REF!</v>
      </c>
      <c r="P6" s="17">
        <v>28.75</v>
      </c>
      <c r="Q6" s="17">
        <v>2.3478150371325102</v>
      </c>
      <c r="R6" s="15">
        <v>0.05</v>
      </c>
      <c r="S6" s="18" t="e">
        <f t="shared" si="3"/>
        <v>#REF!</v>
      </c>
      <c r="T6" s="19" t="e">
        <f t="shared" si="4"/>
        <v>#REF!</v>
      </c>
      <c r="U6" s="20" t="e">
        <f t="shared" si="5"/>
        <v>#REF!</v>
      </c>
      <c r="V6" s="21" t="e">
        <f t="shared" si="6"/>
        <v>#REF!</v>
      </c>
      <c r="W6" s="20" t="e">
        <f t="shared" si="7"/>
        <v>#REF!</v>
      </c>
      <c r="X6" s="22">
        <v>0.06</v>
      </c>
      <c r="Y6" s="22">
        <v>0.05</v>
      </c>
      <c r="Z6" s="23" t="e">
        <f t="shared" si="8"/>
        <v>#REF!</v>
      </c>
      <c r="AA6" s="22">
        <v>3.5000000000000003E-2</v>
      </c>
      <c r="AB6" s="23" t="e">
        <f t="shared" si="9"/>
        <v>#REF!</v>
      </c>
      <c r="AC6" s="22">
        <v>1.4999999999999999E-2</v>
      </c>
      <c r="AD6" s="23">
        <f t="shared" si="10"/>
        <v>0</v>
      </c>
      <c r="AE6" s="24">
        <f t="shared" ref="AE6:AE13" si="11">0.5*0.1</f>
        <v>0.05</v>
      </c>
      <c r="AF6" s="18"/>
    </row>
    <row r="7" spans="1:32" x14ac:dyDescent="0.15">
      <c r="A7" s="13" t="s">
        <v>64</v>
      </c>
      <c r="B7" s="13" t="s">
        <v>68</v>
      </c>
      <c r="C7" s="13" t="s">
        <v>68</v>
      </c>
      <c r="D7" s="13" t="s">
        <v>68</v>
      </c>
      <c r="F7" s="14" t="e">
        <f>+#REF!</f>
        <v>#REF!</v>
      </c>
      <c r="G7" s="14" t="e">
        <f t="shared" si="0"/>
        <v>#REF!</v>
      </c>
      <c r="H7" s="35" t="e">
        <f>+#REF!</f>
        <v>#REF!</v>
      </c>
      <c r="I7" s="14" t="e">
        <f t="shared" si="1"/>
        <v>#REF!</v>
      </c>
      <c r="J7" s="14" t="e">
        <f>+#REF!</f>
        <v>#REF!</v>
      </c>
      <c r="K7" s="14" t="e">
        <f>+#REF!</f>
        <v>#REF!</v>
      </c>
      <c r="L7" s="14" t="e">
        <f>+#REF!</f>
        <v>#REF!</v>
      </c>
      <c r="M7" s="14" t="e">
        <f>+#REF!</f>
        <v>#REF!</v>
      </c>
      <c r="N7" s="14" t="e">
        <f>+#REF!</f>
        <v>#REF!</v>
      </c>
      <c r="O7" s="14" t="e">
        <f t="shared" si="2"/>
        <v>#REF!</v>
      </c>
      <c r="P7" s="17">
        <v>65.333333333333329</v>
      </c>
      <c r="Q7" s="17">
        <v>2.3053711932947918</v>
      </c>
      <c r="R7" s="15">
        <v>0.05</v>
      </c>
      <c r="S7" s="18" t="e">
        <f t="shared" si="3"/>
        <v>#REF!</v>
      </c>
      <c r="T7" s="19" t="e">
        <f t="shared" si="4"/>
        <v>#REF!</v>
      </c>
      <c r="U7" s="20" t="e">
        <f t="shared" si="5"/>
        <v>#REF!</v>
      </c>
      <c r="V7" s="21" t="e">
        <f t="shared" si="6"/>
        <v>#REF!</v>
      </c>
      <c r="W7" s="20" t="e">
        <f t="shared" si="7"/>
        <v>#REF!</v>
      </c>
      <c r="X7" s="22">
        <v>0.06</v>
      </c>
      <c r="Y7" s="22">
        <v>1.4999999999999999E-2</v>
      </c>
      <c r="Z7" s="23" t="e">
        <f t="shared" si="8"/>
        <v>#REF!</v>
      </c>
      <c r="AA7" s="22">
        <v>7.0000000000000007E-2</v>
      </c>
      <c r="AB7" s="23" t="e">
        <f t="shared" si="9"/>
        <v>#REF!</v>
      </c>
      <c r="AC7" s="22">
        <v>1.4999999999999999E-2</v>
      </c>
      <c r="AD7" s="23">
        <f t="shared" si="10"/>
        <v>0</v>
      </c>
      <c r="AE7" s="24">
        <f t="shared" si="11"/>
        <v>0.05</v>
      </c>
      <c r="AF7" s="18"/>
    </row>
    <row r="8" spans="1:32" x14ac:dyDescent="0.15">
      <c r="A8" s="13" t="s">
        <v>62</v>
      </c>
      <c r="B8" s="13" t="s">
        <v>63</v>
      </c>
      <c r="C8" s="13" t="s">
        <v>15</v>
      </c>
      <c r="D8" s="13" t="s">
        <v>15</v>
      </c>
      <c r="F8" s="14" t="e">
        <f>+#REF!</f>
        <v>#REF!</v>
      </c>
      <c r="G8" s="14" t="e">
        <f t="shared" si="0"/>
        <v>#REF!</v>
      </c>
      <c r="H8" s="35" t="e">
        <f>+#REF!</f>
        <v>#REF!</v>
      </c>
      <c r="I8" s="14" t="e">
        <f t="shared" si="1"/>
        <v>#REF!</v>
      </c>
      <c r="J8" s="14" t="e">
        <f>+#REF!</f>
        <v>#REF!</v>
      </c>
      <c r="K8" s="14" t="e">
        <f>+#REF!</f>
        <v>#REF!</v>
      </c>
      <c r="L8" s="14" t="e">
        <f>+#REF!</f>
        <v>#REF!</v>
      </c>
      <c r="M8" s="14" t="e">
        <f>+#REF!</f>
        <v>#REF!</v>
      </c>
      <c r="N8" s="14" t="e">
        <f>+#REF!</f>
        <v>#REF!</v>
      </c>
      <c r="O8" s="14" t="e">
        <f t="shared" si="2"/>
        <v>#REF!</v>
      </c>
      <c r="P8" s="17">
        <v>66.277777777777786</v>
      </c>
      <c r="Q8" s="17">
        <v>1.9463973344137406</v>
      </c>
      <c r="R8" s="15">
        <v>0.05</v>
      </c>
      <c r="S8" s="18" t="e">
        <f t="shared" si="3"/>
        <v>#REF!</v>
      </c>
      <c r="T8" s="19" t="e">
        <f t="shared" si="4"/>
        <v>#REF!</v>
      </c>
      <c r="U8" s="20" t="e">
        <f t="shared" si="5"/>
        <v>#REF!</v>
      </c>
      <c r="V8" s="21" t="e">
        <f t="shared" si="6"/>
        <v>#REF!</v>
      </c>
      <c r="W8" s="20" t="e">
        <f t="shared" si="7"/>
        <v>#REF!</v>
      </c>
      <c r="X8" s="22">
        <v>0.06</v>
      </c>
      <c r="Y8" s="22">
        <v>0.05</v>
      </c>
      <c r="Z8" s="23" t="e">
        <f t="shared" si="8"/>
        <v>#REF!</v>
      </c>
      <c r="AA8" s="22">
        <v>3.5000000000000003E-2</v>
      </c>
      <c r="AB8" s="23" t="e">
        <f t="shared" si="9"/>
        <v>#REF!</v>
      </c>
      <c r="AC8" s="22">
        <v>1.4999999999999999E-2</v>
      </c>
      <c r="AD8" s="23">
        <f t="shared" si="10"/>
        <v>0</v>
      </c>
      <c r="AE8" s="24">
        <f t="shared" si="11"/>
        <v>0.05</v>
      </c>
      <c r="AF8" s="18"/>
    </row>
    <row r="9" spans="1:32" x14ac:dyDescent="0.15">
      <c r="A9" s="13" t="s">
        <v>64</v>
      </c>
      <c r="B9" s="13" t="s">
        <v>65</v>
      </c>
      <c r="C9" s="13" t="s">
        <v>65</v>
      </c>
      <c r="D9" s="13" t="s">
        <v>65</v>
      </c>
      <c r="F9" s="14" t="e">
        <f>+#REF!</f>
        <v>#REF!</v>
      </c>
      <c r="G9" s="14" t="e">
        <f t="shared" si="0"/>
        <v>#REF!</v>
      </c>
      <c r="H9" s="35" t="e">
        <f>+#REF!</f>
        <v>#REF!</v>
      </c>
      <c r="I9" s="14" t="e">
        <f t="shared" si="1"/>
        <v>#REF!</v>
      </c>
      <c r="J9" s="14" t="e">
        <f>+#REF!</f>
        <v>#REF!</v>
      </c>
      <c r="K9" s="14" t="e">
        <f>+#REF!</f>
        <v>#REF!</v>
      </c>
      <c r="L9" s="14" t="e">
        <f>+#REF!</f>
        <v>#REF!</v>
      </c>
      <c r="M9" s="14" t="e">
        <f>+#REF!</f>
        <v>#REF!</v>
      </c>
      <c r="N9" s="14" t="e">
        <f>+#REF!</f>
        <v>#REF!</v>
      </c>
      <c r="O9" s="14" t="e">
        <f t="shared" si="2"/>
        <v>#REF!</v>
      </c>
      <c r="P9" s="17">
        <v>26</v>
      </c>
      <c r="Q9" s="17">
        <v>2.0735892728869025</v>
      </c>
      <c r="R9" s="15">
        <v>0.05</v>
      </c>
      <c r="S9" s="18" t="e">
        <f t="shared" si="3"/>
        <v>#REF!</v>
      </c>
      <c r="T9" s="19" t="e">
        <f t="shared" si="4"/>
        <v>#REF!</v>
      </c>
      <c r="U9" s="20" t="e">
        <f t="shared" si="5"/>
        <v>#REF!</v>
      </c>
      <c r="V9" s="21" t="e">
        <f t="shared" si="6"/>
        <v>#REF!</v>
      </c>
      <c r="W9" s="20">
        <f t="shared" si="7"/>
        <v>0</v>
      </c>
      <c r="X9" s="22">
        <v>0.06</v>
      </c>
      <c r="Y9" s="22">
        <v>0.05</v>
      </c>
      <c r="Z9" s="23" t="e">
        <f t="shared" si="8"/>
        <v>#REF!</v>
      </c>
      <c r="AA9" s="22">
        <v>0.05</v>
      </c>
      <c r="AB9" s="23" t="e">
        <f t="shared" si="9"/>
        <v>#REF!</v>
      </c>
      <c r="AC9" s="22">
        <v>1.4999999999999999E-2</v>
      </c>
      <c r="AD9" s="23">
        <f t="shared" si="10"/>
        <v>0</v>
      </c>
      <c r="AE9" s="24">
        <f t="shared" si="11"/>
        <v>0.05</v>
      </c>
      <c r="AF9" s="18"/>
    </row>
    <row r="10" spans="1:32" x14ac:dyDescent="0.15">
      <c r="A10" s="13" t="s">
        <v>64</v>
      </c>
      <c r="B10" s="13" t="s">
        <v>66</v>
      </c>
      <c r="C10" s="13" t="s">
        <v>66</v>
      </c>
      <c r="D10" s="13" t="s">
        <v>66</v>
      </c>
      <c r="F10" s="14" t="e">
        <f>+#REF!</f>
        <v>#REF!</v>
      </c>
      <c r="G10" s="14" t="e">
        <f t="shared" si="0"/>
        <v>#REF!</v>
      </c>
      <c r="H10" s="35" t="e">
        <f>+#REF!</f>
        <v>#REF!</v>
      </c>
      <c r="I10" s="14" t="e">
        <f t="shared" si="1"/>
        <v>#REF!</v>
      </c>
      <c r="J10" s="14" t="e">
        <f>+#REF!</f>
        <v>#REF!</v>
      </c>
      <c r="K10" s="14" t="e">
        <f>+#REF!</f>
        <v>#REF!</v>
      </c>
      <c r="L10" s="14" t="e">
        <f>+#REF!</f>
        <v>#REF!</v>
      </c>
      <c r="M10" s="14" t="e">
        <f>+#REF!</f>
        <v>#REF!</v>
      </c>
      <c r="N10" s="14" t="e">
        <f>+#REF!</f>
        <v>#REF!</v>
      </c>
      <c r="O10" s="14" t="e">
        <f t="shared" si="2"/>
        <v>#REF!</v>
      </c>
      <c r="P10" s="17">
        <v>75</v>
      </c>
      <c r="Q10" s="17">
        <v>2.0735892728869025</v>
      </c>
      <c r="R10" s="15">
        <v>0.05</v>
      </c>
      <c r="S10" s="18" t="e">
        <f t="shared" si="3"/>
        <v>#REF!</v>
      </c>
      <c r="T10" s="19" t="e">
        <f t="shared" si="4"/>
        <v>#REF!</v>
      </c>
      <c r="U10" s="20" t="e">
        <f t="shared" si="5"/>
        <v>#REF!</v>
      </c>
      <c r="V10" s="21" t="e">
        <f t="shared" si="6"/>
        <v>#REF!</v>
      </c>
      <c r="W10" s="20">
        <f t="shared" si="7"/>
        <v>0</v>
      </c>
      <c r="X10" s="22">
        <v>0.06</v>
      </c>
      <c r="Y10" s="22">
        <v>0.05</v>
      </c>
      <c r="Z10" s="23" t="e">
        <f t="shared" si="8"/>
        <v>#REF!</v>
      </c>
      <c r="AA10" s="22">
        <v>3.5000000000000003E-2</v>
      </c>
      <c r="AB10" s="23" t="e">
        <f t="shared" si="9"/>
        <v>#REF!</v>
      </c>
      <c r="AC10" s="22">
        <v>1.4999999999999999E-2</v>
      </c>
      <c r="AD10" s="23">
        <f t="shared" si="10"/>
        <v>0</v>
      </c>
      <c r="AE10" s="24">
        <f t="shared" si="11"/>
        <v>0.05</v>
      </c>
      <c r="AF10" s="18"/>
    </row>
    <row r="11" spans="1:32" x14ac:dyDescent="0.15">
      <c r="A11" s="13" t="s">
        <v>54</v>
      </c>
      <c r="B11" s="13" t="s">
        <v>59</v>
      </c>
      <c r="C11" s="13" t="s">
        <v>60</v>
      </c>
      <c r="D11" s="13" t="s">
        <v>26</v>
      </c>
      <c r="F11" s="14" t="e">
        <f>+#REF!</f>
        <v>#REF!</v>
      </c>
      <c r="G11" s="14" t="e">
        <f t="shared" si="0"/>
        <v>#REF!</v>
      </c>
      <c r="H11" s="35" t="e">
        <f>+#REF!</f>
        <v>#REF!</v>
      </c>
      <c r="I11" s="14" t="e">
        <f t="shared" si="1"/>
        <v>#REF!</v>
      </c>
      <c r="J11" s="14" t="e">
        <f>+#REF!</f>
        <v>#REF!</v>
      </c>
      <c r="K11" s="14" t="e">
        <f>+#REF!</f>
        <v>#REF!</v>
      </c>
      <c r="L11" s="14" t="e">
        <f>+#REF!</f>
        <v>#REF!</v>
      </c>
      <c r="M11" s="14" t="e">
        <f>+#REF!</f>
        <v>#REF!</v>
      </c>
      <c r="N11" s="14" t="e">
        <f>+#REF!</f>
        <v>#REF!</v>
      </c>
      <c r="O11" s="14" t="e">
        <f t="shared" si="2"/>
        <v>#REF!</v>
      </c>
      <c r="P11" s="17">
        <v>55.444444444444436</v>
      </c>
      <c r="Q11" s="17">
        <v>1.3527405678403139</v>
      </c>
      <c r="R11" s="15">
        <v>0.05</v>
      </c>
      <c r="S11" s="18" t="e">
        <f t="shared" si="3"/>
        <v>#REF!</v>
      </c>
      <c r="T11" s="19" t="e">
        <f t="shared" si="4"/>
        <v>#REF!</v>
      </c>
      <c r="U11" s="20" t="e">
        <f t="shared" si="5"/>
        <v>#REF!</v>
      </c>
      <c r="V11" s="21" t="e">
        <f t="shared" si="6"/>
        <v>#REF!</v>
      </c>
      <c r="W11" s="20">
        <f t="shared" si="7"/>
        <v>0</v>
      </c>
      <c r="X11" s="22">
        <v>0.06</v>
      </c>
      <c r="Y11" s="22">
        <v>0.05</v>
      </c>
      <c r="Z11" s="23" t="e">
        <f t="shared" si="8"/>
        <v>#REF!</v>
      </c>
      <c r="AA11" s="22">
        <v>3.5000000000000003E-2</v>
      </c>
      <c r="AB11" s="23" t="e">
        <f t="shared" si="9"/>
        <v>#REF!</v>
      </c>
      <c r="AC11" s="22">
        <v>1.4999999999999999E-2</v>
      </c>
      <c r="AD11" s="23">
        <f t="shared" si="10"/>
        <v>0</v>
      </c>
      <c r="AE11" s="24">
        <f t="shared" si="11"/>
        <v>0.05</v>
      </c>
      <c r="AF11" s="18"/>
    </row>
    <row r="12" spans="1:32" x14ac:dyDescent="0.15">
      <c r="A12" s="13" t="s">
        <v>54</v>
      </c>
      <c r="B12" s="13" t="s">
        <v>56</v>
      </c>
      <c r="C12" s="13" t="s">
        <v>57</v>
      </c>
      <c r="D12" s="13" t="s">
        <v>57</v>
      </c>
      <c r="F12" s="14" t="e">
        <f>+#REF!</f>
        <v>#REF!</v>
      </c>
      <c r="G12" s="14" t="e">
        <f t="shared" si="0"/>
        <v>#REF!</v>
      </c>
      <c r="H12" s="35" t="e">
        <f>+#REF!</f>
        <v>#REF!</v>
      </c>
      <c r="I12" s="14" t="e">
        <f t="shared" si="1"/>
        <v>#REF!</v>
      </c>
      <c r="J12" s="14" t="e">
        <f>+#REF!</f>
        <v>#REF!</v>
      </c>
      <c r="K12" s="14" t="e">
        <f>+#REF!</f>
        <v>#REF!</v>
      </c>
      <c r="L12" s="14" t="e">
        <f>+#REF!</f>
        <v>#REF!</v>
      </c>
      <c r="M12" s="14" t="e">
        <f>+#REF!</f>
        <v>#REF!</v>
      </c>
      <c r="N12" s="14" t="e">
        <f>+#REF!</f>
        <v>#REF!</v>
      </c>
      <c r="O12" s="14" t="e">
        <f t="shared" si="2"/>
        <v>#REF!</v>
      </c>
      <c r="P12" s="17">
        <f>152.972222222222/2</f>
        <v>76.486111111111001</v>
      </c>
      <c r="Q12" s="17">
        <v>2.3145156792074078</v>
      </c>
      <c r="R12" s="15">
        <v>0.05</v>
      </c>
      <c r="S12" s="18" t="e">
        <f t="shared" si="3"/>
        <v>#REF!</v>
      </c>
      <c r="T12" s="19" t="e">
        <f t="shared" si="4"/>
        <v>#REF!</v>
      </c>
      <c r="U12" s="20" t="e">
        <f t="shared" si="5"/>
        <v>#REF!</v>
      </c>
      <c r="V12" s="21" t="e">
        <f t="shared" si="6"/>
        <v>#REF!</v>
      </c>
      <c r="W12" s="20">
        <f t="shared" si="7"/>
        <v>0</v>
      </c>
      <c r="X12" s="22">
        <v>0.06</v>
      </c>
      <c r="Y12" s="22">
        <v>7.0000000000000007E-2</v>
      </c>
      <c r="Z12" s="23" t="e">
        <f t="shared" si="8"/>
        <v>#REF!</v>
      </c>
      <c r="AA12" s="22">
        <v>0.02</v>
      </c>
      <c r="AB12" s="23" t="e">
        <f t="shared" si="9"/>
        <v>#REF!</v>
      </c>
      <c r="AC12" s="22">
        <v>1.4999999999999999E-2</v>
      </c>
      <c r="AD12" s="23">
        <f t="shared" si="10"/>
        <v>0</v>
      </c>
      <c r="AE12" s="24">
        <f t="shared" si="11"/>
        <v>0.05</v>
      </c>
      <c r="AF12" s="18"/>
    </row>
    <row r="13" spans="1:32" x14ac:dyDescent="0.15">
      <c r="A13" s="13" t="s">
        <v>54</v>
      </c>
      <c r="B13" s="13" t="s">
        <v>56</v>
      </c>
      <c r="C13" s="13" t="s">
        <v>32</v>
      </c>
      <c r="D13" s="13" t="s">
        <v>58</v>
      </c>
      <c r="F13" s="14" t="e">
        <f>+#REF!</f>
        <v>#REF!</v>
      </c>
      <c r="G13" s="14" t="e">
        <f t="shared" si="0"/>
        <v>#REF!</v>
      </c>
      <c r="H13" s="35" t="e">
        <f>+#REF!</f>
        <v>#REF!</v>
      </c>
      <c r="I13" s="14" t="e">
        <f t="shared" si="1"/>
        <v>#REF!</v>
      </c>
      <c r="J13" s="14" t="e">
        <f>+#REF!</f>
        <v>#REF!</v>
      </c>
      <c r="K13" s="14" t="e">
        <f>+#REF!</f>
        <v>#REF!</v>
      </c>
      <c r="L13" s="14" t="e">
        <f>+#REF!</f>
        <v>#REF!</v>
      </c>
      <c r="M13" s="14" t="e">
        <f>+#REF!</f>
        <v>#REF!</v>
      </c>
      <c r="N13" s="14" t="e">
        <f>+#REF!</f>
        <v>#REF!</v>
      </c>
      <c r="O13" s="14" t="e">
        <f t="shared" si="2"/>
        <v>#REF!</v>
      </c>
      <c r="P13" s="17">
        <f>152.972222222222/2</f>
        <v>76.486111111111001</v>
      </c>
      <c r="Q13" s="17">
        <v>2.3145156792074078</v>
      </c>
      <c r="R13" s="15">
        <v>0.05</v>
      </c>
      <c r="S13" s="18" t="e">
        <f t="shared" si="3"/>
        <v>#REF!</v>
      </c>
      <c r="T13" s="19" t="e">
        <f t="shared" si="4"/>
        <v>#REF!</v>
      </c>
      <c r="U13" s="20" t="e">
        <f t="shared" si="5"/>
        <v>#REF!</v>
      </c>
      <c r="V13" s="21" t="e">
        <f t="shared" si="6"/>
        <v>#REF!</v>
      </c>
      <c r="W13" s="20" t="e">
        <f t="shared" si="7"/>
        <v>#REF!</v>
      </c>
      <c r="X13" s="22">
        <v>0.06</v>
      </c>
      <c r="Y13" s="22">
        <v>1.4999999999999999E-2</v>
      </c>
      <c r="Z13" s="23" t="e">
        <f t="shared" si="8"/>
        <v>#REF!</v>
      </c>
      <c r="AA13" s="22">
        <v>7.0000000000000007E-2</v>
      </c>
      <c r="AB13" s="23" t="e">
        <f t="shared" si="9"/>
        <v>#REF!</v>
      </c>
      <c r="AC13" s="22">
        <v>1.4999999999999999E-2</v>
      </c>
      <c r="AD13" s="23">
        <f t="shared" si="10"/>
        <v>0</v>
      </c>
      <c r="AE13" s="24">
        <f t="shared" si="11"/>
        <v>0.05</v>
      </c>
      <c r="AF13" s="18"/>
    </row>
    <row r="14" spans="1:32" x14ac:dyDescent="0.15">
      <c r="A14" s="13" t="s">
        <v>62</v>
      </c>
      <c r="B14" s="13" t="s">
        <v>5</v>
      </c>
      <c r="C14" s="13" t="s">
        <v>29</v>
      </c>
      <c r="D14" s="13" t="s">
        <v>69</v>
      </c>
      <c r="F14" s="14" t="e">
        <f>+#REF!</f>
        <v>#REF!</v>
      </c>
      <c r="G14" s="14" t="e">
        <f t="shared" si="0"/>
        <v>#REF!</v>
      </c>
      <c r="T14" s="19"/>
      <c r="U14" s="20" t="e">
        <f t="shared" si="5"/>
        <v>#REF!</v>
      </c>
      <c r="V14" s="25"/>
      <c r="W14" s="20" t="e">
        <f t="shared" si="7"/>
        <v>#REF!</v>
      </c>
      <c r="X14" s="24"/>
      <c r="Y14" s="24"/>
      <c r="Z14" s="23" t="e">
        <f t="shared" si="8"/>
        <v>#REF!</v>
      </c>
      <c r="AA14" s="24"/>
      <c r="AB14" s="23" t="e">
        <f t="shared" si="9"/>
        <v>#REF!</v>
      </c>
      <c r="AC14" s="24"/>
      <c r="AD14" s="23">
        <f t="shared" si="10"/>
        <v>0</v>
      </c>
      <c r="AE14" s="24"/>
      <c r="AF14" s="18"/>
    </row>
    <row r="15" spans="1:32" x14ac:dyDescent="0.15">
      <c r="A15" s="13" t="s">
        <v>62</v>
      </c>
      <c r="B15" s="13" t="s">
        <v>6</v>
      </c>
      <c r="C15" s="13" t="s">
        <v>29</v>
      </c>
      <c r="D15" s="13" t="s">
        <v>69</v>
      </c>
      <c r="F15" s="14" t="e">
        <f>+#REF!</f>
        <v>#REF!</v>
      </c>
      <c r="G15" s="14" t="e">
        <f t="shared" si="0"/>
        <v>#REF!</v>
      </c>
      <c r="T15" s="19"/>
      <c r="U15" s="20" t="e">
        <f t="shared" si="5"/>
        <v>#REF!</v>
      </c>
      <c r="V15" s="25"/>
      <c r="W15" s="20" t="e">
        <f t="shared" si="7"/>
        <v>#REF!</v>
      </c>
      <c r="X15" s="24"/>
      <c r="Y15" s="24"/>
      <c r="Z15" s="23" t="e">
        <f t="shared" si="8"/>
        <v>#REF!</v>
      </c>
      <c r="AA15" s="24"/>
      <c r="AB15" s="23" t="e">
        <f t="shared" si="9"/>
        <v>#REF!</v>
      </c>
      <c r="AC15" s="24"/>
      <c r="AD15" s="23">
        <f t="shared" si="10"/>
        <v>0</v>
      </c>
      <c r="AE15" s="24"/>
      <c r="AF15" s="18"/>
    </row>
    <row r="16" spans="1:32" x14ac:dyDescent="0.15">
      <c r="A16" s="13" t="s">
        <v>62</v>
      </c>
      <c r="B16" s="13" t="s">
        <v>7</v>
      </c>
      <c r="C16" s="13" t="s">
        <v>29</v>
      </c>
      <c r="D16" s="13" t="s">
        <v>69</v>
      </c>
      <c r="F16" s="14" t="e">
        <f>+#REF!</f>
        <v>#REF!</v>
      </c>
      <c r="G16" s="14" t="e">
        <f t="shared" si="0"/>
        <v>#REF!</v>
      </c>
      <c r="T16" s="19"/>
      <c r="U16" s="20" t="e">
        <f t="shared" si="5"/>
        <v>#REF!</v>
      </c>
      <c r="V16" s="25"/>
      <c r="W16" s="20" t="e">
        <f t="shared" si="7"/>
        <v>#REF!</v>
      </c>
      <c r="X16" s="24"/>
      <c r="Y16" s="24"/>
      <c r="Z16" s="23" t="e">
        <f t="shared" si="8"/>
        <v>#REF!</v>
      </c>
      <c r="AA16" s="24"/>
      <c r="AB16" s="23" t="e">
        <f t="shared" si="9"/>
        <v>#REF!</v>
      </c>
      <c r="AC16" s="24"/>
      <c r="AD16" s="23">
        <f t="shared" si="10"/>
        <v>0</v>
      </c>
      <c r="AE16" s="24"/>
      <c r="AF16" s="18"/>
    </row>
    <row r="17" spans="1:32" x14ac:dyDescent="0.15">
      <c r="A17" s="13" t="s">
        <v>62</v>
      </c>
      <c r="B17" s="13" t="s">
        <v>8</v>
      </c>
      <c r="C17" s="13" t="s">
        <v>29</v>
      </c>
      <c r="D17" s="13" t="s">
        <v>27</v>
      </c>
      <c r="F17" s="14" t="e">
        <f>+#REF!</f>
        <v>#REF!</v>
      </c>
      <c r="G17" s="14" t="e">
        <f t="shared" si="0"/>
        <v>#REF!</v>
      </c>
      <c r="T17" s="19"/>
      <c r="U17" s="20" t="e">
        <f t="shared" si="5"/>
        <v>#REF!</v>
      </c>
      <c r="V17" s="25"/>
      <c r="W17" s="20" t="e">
        <f t="shared" si="7"/>
        <v>#REF!</v>
      </c>
      <c r="X17" s="24"/>
      <c r="Y17" s="24"/>
      <c r="Z17" s="23" t="e">
        <f t="shared" si="8"/>
        <v>#REF!</v>
      </c>
      <c r="AA17" s="24"/>
      <c r="AB17" s="23" t="e">
        <f t="shared" si="9"/>
        <v>#REF!</v>
      </c>
      <c r="AC17" s="24"/>
      <c r="AD17" s="23">
        <f t="shared" si="10"/>
        <v>0</v>
      </c>
      <c r="AE17" s="24"/>
      <c r="AF17" s="18"/>
    </row>
    <row r="18" spans="1:32" x14ac:dyDescent="0.15">
      <c r="A18" s="13" t="s">
        <v>62</v>
      </c>
      <c r="B18" s="13" t="s">
        <v>11</v>
      </c>
      <c r="C18" s="13" t="s">
        <v>29</v>
      </c>
      <c r="D18" s="13" t="s">
        <v>69</v>
      </c>
      <c r="F18" s="14" t="e">
        <f>+#REF!</f>
        <v>#REF!</v>
      </c>
      <c r="G18" s="14" t="e">
        <f t="shared" si="0"/>
        <v>#REF!</v>
      </c>
      <c r="T18" s="19"/>
      <c r="U18" s="20" t="e">
        <f t="shared" si="5"/>
        <v>#REF!</v>
      </c>
      <c r="V18" s="25"/>
      <c r="W18" s="20" t="e">
        <f t="shared" si="7"/>
        <v>#REF!</v>
      </c>
      <c r="X18" s="24"/>
      <c r="Y18" s="24"/>
      <c r="Z18" s="23" t="e">
        <f t="shared" si="8"/>
        <v>#REF!</v>
      </c>
      <c r="AA18" s="24"/>
      <c r="AB18" s="23" t="e">
        <f t="shared" si="9"/>
        <v>#REF!</v>
      </c>
      <c r="AC18" s="24"/>
      <c r="AD18" s="23">
        <f t="shared" si="10"/>
        <v>0</v>
      </c>
      <c r="AE18" s="24"/>
      <c r="AF18" s="18"/>
    </row>
    <row r="19" spans="1:32" x14ac:dyDescent="0.15">
      <c r="A19" s="13" t="s">
        <v>62</v>
      </c>
      <c r="B19" s="13" t="s">
        <v>4</v>
      </c>
      <c r="C19" s="13" t="s">
        <v>29</v>
      </c>
      <c r="D19" s="13" t="s">
        <v>69</v>
      </c>
      <c r="F19" s="14" t="e">
        <f>+#REF!</f>
        <v>#REF!</v>
      </c>
      <c r="G19" s="14" t="e">
        <f t="shared" si="0"/>
        <v>#REF!</v>
      </c>
      <c r="T19" s="19"/>
      <c r="U19" s="20" t="e">
        <f t="shared" si="5"/>
        <v>#REF!</v>
      </c>
      <c r="V19" s="25"/>
      <c r="W19" s="20" t="e">
        <f t="shared" si="7"/>
        <v>#REF!</v>
      </c>
      <c r="X19" s="24"/>
      <c r="Y19" s="24"/>
      <c r="Z19" s="23" t="e">
        <f t="shared" si="8"/>
        <v>#REF!</v>
      </c>
      <c r="AA19" s="24"/>
      <c r="AB19" s="23" t="e">
        <f t="shared" si="9"/>
        <v>#REF!</v>
      </c>
      <c r="AC19" s="24"/>
      <c r="AD19" s="23">
        <f t="shared" si="10"/>
        <v>0</v>
      </c>
      <c r="AE19" s="24"/>
      <c r="AF19" s="18"/>
    </row>
    <row r="20" spans="1:32" x14ac:dyDescent="0.15">
      <c r="A20" s="13" t="s">
        <v>62</v>
      </c>
      <c r="B20" s="13" t="s">
        <v>0</v>
      </c>
      <c r="C20" s="13" t="s">
        <v>29</v>
      </c>
      <c r="D20" s="13" t="s">
        <v>27</v>
      </c>
      <c r="F20" s="14" t="e">
        <f>+#REF!</f>
        <v>#REF!</v>
      </c>
      <c r="G20" s="14" t="e">
        <f t="shared" si="0"/>
        <v>#REF!</v>
      </c>
      <c r="T20" s="19"/>
      <c r="U20" s="20" t="e">
        <f t="shared" si="5"/>
        <v>#REF!</v>
      </c>
      <c r="V20" s="25"/>
      <c r="W20" s="20" t="e">
        <f t="shared" si="7"/>
        <v>#REF!</v>
      </c>
      <c r="X20" s="24"/>
      <c r="Y20" s="24"/>
      <c r="Z20" s="23" t="e">
        <f t="shared" si="8"/>
        <v>#REF!</v>
      </c>
      <c r="AA20" s="24"/>
      <c r="AB20" s="23" t="e">
        <f t="shared" si="9"/>
        <v>#REF!</v>
      </c>
      <c r="AC20" s="24"/>
      <c r="AD20" s="23">
        <f t="shared" si="10"/>
        <v>0</v>
      </c>
      <c r="AE20" s="24"/>
      <c r="AF20" s="18"/>
    </row>
    <row r="21" spans="1:32" x14ac:dyDescent="0.15">
      <c r="A21" s="13" t="s">
        <v>62</v>
      </c>
      <c r="B21" s="13" t="s">
        <v>1</v>
      </c>
      <c r="C21" s="13" t="s">
        <v>29</v>
      </c>
      <c r="D21" s="13" t="s">
        <v>27</v>
      </c>
      <c r="F21" s="14" t="e">
        <f>+#REF!</f>
        <v>#REF!</v>
      </c>
      <c r="G21" s="14" t="e">
        <f t="shared" si="0"/>
        <v>#REF!</v>
      </c>
      <c r="T21" s="19"/>
      <c r="U21" s="20" t="e">
        <f t="shared" si="5"/>
        <v>#REF!</v>
      </c>
      <c r="V21" s="25"/>
      <c r="W21" s="20" t="e">
        <f t="shared" si="7"/>
        <v>#REF!</v>
      </c>
      <c r="X21" s="24"/>
      <c r="Y21" s="24"/>
      <c r="Z21" s="23" t="e">
        <f t="shared" si="8"/>
        <v>#REF!</v>
      </c>
      <c r="AA21" s="24"/>
      <c r="AB21" s="23" t="e">
        <f t="shared" si="9"/>
        <v>#REF!</v>
      </c>
      <c r="AC21" s="24"/>
      <c r="AD21" s="23">
        <f t="shared" si="10"/>
        <v>0</v>
      </c>
      <c r="AE21" s="24"/>
      <c r="AF21" s="18"/>
    </row>
    <row r="22" spans="1:32" x14ac:dyDescent="0.15">
      <c r="A22" s="13" t="s">
        <v>62</v>
      </c>
      <c r="B22" s="13" t="s">
        <v>3</v>
      </c>
      <c r="C22" s="13" t="s">
        <v>29</v>
      </c>
      <c r="D22" s="13" t="s">
        <v>70</v>
      </c>
      <c r="F22" s="14" t="e">
        <f>+#REF!</f>
        <v>#REF!</v>
      </c>
      <c r="G22" s="14" t="e">
        <f t="shared" si="0"/>
        <v>#REF!</v>
      </c>
      <c r="T22" s="19"/>
      <c r="U22" s="20" t="e">
        <f t="shared" si="5"/>
        <v>#REF!</v>
      </c>
      <c r="V22" s="21"/>
      <c r="W22" s="20" t="e">
        <f t="shared" si="7"/>
        <v>#REF!</v>
      </c>
      <c r="X22" s="24"/>
      <c r="Y22" s="24"/>
      <c r="Z22" s="23" t="e">
        <f t="shared" si="8"/>
        <v>#REF!</v>
      </c>
      <c r="AA22" s="24"/>
      <c r="AB22" s="23" t="e">
        <f t="shared" si="9"/>
        <v>#REF!</v>
      </c>
      <c r="AC22" s="24"/>
      <c r="AD22" s="23">
        <f t="shared" si="10"/>
        <v>0</v>
      </c>
      <c r="AE22" s="24"/>
      <c r="AF22" s="18"/>
    </row>
    <row r="23" spans="1:32" x14ac:dyDescent="0.15">
      <c r="A23" s="13" t="s">
        <v>62</v>
      </c>
      <c r="B23" s="13" t="s">
        <v>2</v>
      </c>
      <c r="C23" s="13" t="s">
        <v>29</v>
      </c>
      <c r="D23" s="13" t="s">
        <v>70</v>
      </c>
      <c r="F23" s="14" t="e">
        <f>+#REF!</f>
        <v>#REF!</v>
      </c>
      <c r="G23" s="14" t="e">
        <f t="shared" si="0"/>
        <v>#REF!</v>
      </c>
      <c r="T23" s="19"/>
      <c r="U23" s="20" t="e">
        <f t="shared" si="5"/>
        <v>#REF!</v>
      </c>
      <c r="V23" s="21"/>
      <c r="W23" s="20" t="e">
        <f t="shared" si="7"/>
        <v>#REF!</v>
      </c>
      <c r="X23" s="24"/>
      <c r="Y23" s="24"/>
      <c r="Z23" s="23" t="e">
        <f t="shared" si="8"/>
        <v>#REF!</v>
      </c>
      <c r="AA23" s="24"/>
      <c r="AB23" s="23" t="e">
        <f t="shared" si="9"/>
        <v>#REF!</v>
      </c>
      <c r="AC23" s="24"/>
      <c r="AD23" s="23">
        <f t="shared" si="10"/>
        <v>0</v>
      </c>
      <c r="AE23" s="24"/>
      <c r="AF23" s="18"/>
    </row>
    <row r="24" spans="1:32" x14ac:dyDescent="0.15">
      <c r="A24" s="13" t="s">
        <v>62</v>
      </c>
      <c r="B24" s="13" t="s">
        <v>9</v>
      </c>
      <c r="C24" s="13" t="s">
        <v>29</v>
      </c>
      <c r="D24" s="13" t="s">
        <v>70</v>
      </c>
      <c r="F24" s="14" t="e">
        <f>+#REF!</f>
        <v>#REF!</v>
      </c>
      <c r="G24" s="14" t="e">
        <f t="shared" si="0"/>
        <v>#REF!</v>
      </c>
      <c r="T24" s="19"/>
      <c r="U24" s="20" t="e">
        <f t="shared" si="5"/>
        <v>#REF!</v>
      </c>
      <c r="V24" s="21"/>
      <c r="W24" s="20" t="e">
        <f t="shared" si="7"/>
        <v>#REF!</v>
      </c>
      <c r="X24" s="24"/>
      <c r="Y24" s="24"/>
      <c r="Z24" s="23" t="e">
        <f t="shared" si="8"/>
        <v>#REF!</v>
      </c>
      <c r="AA24" s="24"/>
      <c r="AB24" s="23" t="e">
        <f t="shared" si="9"/>
        <v>#REF!</v>
      </c>
      <c r="AC24" s="24"/>
      <c r="AD24" s="23">
        <f t="shared" si="10"/>
        <v>0</v>
      </c>
      <c r="AE24" s="24"/>
      <c r="AF24" s="18"/>
    </row>
    <row r="25" spans="1:32" x14ac:dyDescent="0.15">
      <c r="A25" s="13" t="s">
        <v>62</v>
      </c>
      <c r="B25" s="13" t="s">
        <v>10</v>
      </c>
      <c r="C25" s="13" t="s">
        <v>29</v>
      </c>
      <c r="D25" s="13" t="s">
        <v>70</v>
      </c>
      <c r="F25" s="14" t="e">
        <f>+#REF!</f>
        <v>#REF!</v>
      </c>
      <c r="G25" s="14" t="e">
        <f t="shared" si="0"/>
        <v>#REF!</v>
      </c>
      <c r="T25" s="19"/>
      <c r="U25" s="20" t="e">
        <f t="shared" si="5"/>
        <v>#REF!</v>
      </c>
      <c r="V25" s="25"/>
      <c r="W25" s="20" t="e">
        <f t="shared" si="7"/>
        <v>#REF!</v>
      </c>
      <c r="X25" s="24"/>
      <c r="Y25" s="24"/>
      <c r="Z25" s="23" t="e">
        <f t="shared" si="8"/>
        <v>#REF!</v>
      </c>
      <c r="AA25" s="24"/>
      <c r="AB25" s="23" t="e">
        <f t="shared" si="9"/>
        <v>#REF!</v>
      </c>
      <c r="AC25" s="24"/>
      <c r="AD25" s="23">
        <f t="shared" si="10"/>
        <v>0</v>
      </c>
      <c r="AE25" s="24"/>
      <c r="AF25" s="18"/>
    </row>
    <row r="26" spans="1:32" x14ac:dyDescent="0.15">
      <c r="A26" s="13" t="s">
        <v>62</v>
      </c>
      <c r="B26" s="13" t="s">
        <v>12</v>
      </c>
      <c r="C26" s="13" t="s">
        <v>29</v>
      </c>
      <c r="D26" s="13" t="s">
        <v>70</v>
      </c>
      <c r="F26" s="14" t="e">
        <f>+#REF!</f>
        <v>#REF!</v>
      </c>
      <c r="G26" s="14" t="e">
        <f t="shared" si="0"/>
        <v>#REF!</v>
      </c>
      <c r="T26" s="19"/>
      <c r="U26" s="20" t="e">
        <f t="shared" si="5"/>
        <v>#REF!</v>
      </c>
      <c r="V26" s="25"/>
      <c r="W26" s="20" t="e">
        <f t="shared" si="7"/>
        <v>#REF!</v>
      </c>
      <c r="X26" s="24"/>
      <c r="Y26" s="24"/>
      <c r="Z26" s="23" t="e">
        <f t="shared" si="8"/>
        <v>#REF!</v>
      </c>
      <c r="AA26" s="24"/>
      <c r="AB26" s="23">
        <f t="shared" si="9"/>
        <v>0</v>
      </c>
      <c r="AC26" s="24"/>
      <c r="AD26" s="23" t="e">
        <f t="shared" si="10"/>
        <v>#REF!</v>
      </c>
      <c r="AE26" s="24"/>
      <c r="AF26" s="18"/>
    </row>
    <row r="27" spans="1:32" x14ac:dyDescent="0.15">
      <c r="A27" s="13" t="s">
        <v>62</v>
      </c>
      <c r="B27" s="13" t="s">
        <v>5</v>
      </c>
      <c r="C27" s="13" t="s">
        <v>71</v>
      </c>
      <c r="D27" s="13" t="s">
        <v>71</v>
      </c>
      <c r="F27" s="14" t="e">
        <f>+#REF!</f>
        <v>#REF!</v>
      </c>
      <c r="G27" s="14" t="e">
        <f t="shared" si="0"/>
        <v>#REF!</v>
      </c>
      <c r="T27" s="19"/>
      <c r="U27" s="20" t="e">
        <f t="shared" si="5"/>
        <v>#REF!</v>
      </c>
      <c r="V27" s="25"/>
      <c r="W27" s="20" t="e">
        <f t="shared" si="7"/>
        <v>#REF!</v>
      </c>
      <c r="X27" s="24"/>
      <c r="Y27" s="24"/>
      <c r="Z27" s="23" t="e">
        <f t="shared" si="8"/>
        <v>#REF!</v>
      </c>
      <c r="AA27" s="24"/>
      <c r="AB27" s="23" t="e">
        <f t="shared" si="9"/>
        <v>#REF!</v>
      </c>
      <c r="AC27" s="24"/>
      <c r="AD27" s="23">
        <f t="shared" si="10"/>
        <v>0</v>
      </c>
      <c r="AE27" s="24"/>
      <c r="AF27" s="18"/>
    </row>
    <row r="28" spans="1:32" x14ac:dyDescent="0.15">
      <c r="A28" s="13" t="s">
        <v>62</v>
      </c>
      <c r="B28" s="13" t="s">
        <v>6</v>
      </c>
      <c r="C28" s="13" t="s">
        <v>71</v>
      </c>
      <c r="D28" s="13" t="s">
        <v>71</v>
      </c>
      <c r="F28" s="14" t="e">
        <f>+#REF!</f>
        <v>#REF!</v>
      </c>
      <c r="G28" s="14" t="e">
        <f t="shared" si="0"/>
        <v>#REF!</v>
      </c>
      <c r="T28" s="19"/>
      <c r="U28" s="20" t="e">
        <f t="shared" si="5"/>
        <v>#REF!</v>
      </c>
      <c r="V28" s="25"/>
      <c r="W28" s="20" t="e">
        <f t="shared" si="7"/>
        <v>#REF!</v>
      </c>
      <c r="X28" s="24"/>
      <c r="Y28" s="24"/>
      <c r="Z28" s="23" t="e">
        <f t="shared" si="8"/>
        <v>#REF!</v>
      </c>
      <c r="AA28" s="24"/>
      <c r="AB28" s="23" t="e">
        <f t="shared" si="9"/>
        <v>#REF!</v>
      </c>
      <c r="AC28" s="24"/>
      <c r="AD28" s="23">
        <f t="shared" si="10"/>
        <v>0</v>
      </c>
      <c r="AE28" s="24"/>
      <c r="AF28" s="18"/>
    </row>
    <row r="29" spans="1:32" x14ac:dyDescent="0.15">
      <c r="A29" s="13" t="s">
        <v>62</v>
      </c>
      <c r="B29" s="13" t="s">
        <v>7</v>
      </c>
      <c r="C29" s="13" t="s">
        <v>71</v>
      </c>
      <c r="D29" s="13" t="s">
        <v>71</v>
      </c>
      <c r="F29" s="14" t="e">
        <f>+#REF!</f>
        <v>#REF!</v>
      </c>
      <c r="G29" s="14" t="e">
        <f t="shared" si="0"/>
        <v>#REF!</v>
      </c>
      <c r="T29" s="19"/>
      <c r="U29" s="20" t="e">
        <f t="shared" si="5"/>
        <v>#REF!</v>
      </c>
      <c r="V29" s="25"/>
      <c r="W29" s="20" t="e">
        <f t="shared" si="7"/>
        <v>#REF!</v>
      </c>
      <c r="X29" s="24"/>
      <c r="Y29" s="24"/>
      <c r="Z29" s="23" t="e">
        <f t="shared" si="8"/>
        <v>#REF!</v>
      </c>
      <c r="AA29" s="24"/>
      <c r="AB29" s="23" t="e">
        <f t="shared" si="9"/>
        <v>#REF!</v>
      </c>
      <c r="AC29" s="24"/>
      <c r="AD29" s="23">
        <f t="shared" si="10"/>
        <v>0</v>
      </c>
      <c r="AE29" s="24"/>
      <c r="AF29" s="18"/>
    </row>
    <row r="30" spans="1:32" s="26" customFormat="1" x14ac:dyDescent="0.15">
      <c r="A30" s="26" t="s">
        <v>62</v>
      </c>
      <c r="B30" s="26" t="s">
        <v>8</v>
      </c>
      <c r="C30" s="26" t="s">
        <v>71</v>
      </c>
      <c r="D30" s="26" t="s">
        <v>71</v>
      </c>
      <c r="E30" s="27"/>
      <c r="F30" s="27" t="e">
        <f>+#REF!</f>
        <v>#REF!</v>
      </c>
      <c r="G30" s="27" t="e">
        <f t="shared" si="0"/>
        <v>#REF!</v>
      </c>
      <c r="H30" s="54"/>
      <c r="I30" s="27"/>
      <c r="J30" s="27"/>
      <c r="K30" s="27"/>
      <c r="L30" s="27"/>
      <c r="M30" s="27"/>
      <c r="N30" s="27"/>
      <c r="O30" s="27"/>
      <c r="P30" s="28"/>
      <c r="Q30" s="28"/>
      <c r="R30" s="28"/>
      <c r="S30" s="27"/>
      <c r="T30" s="29"/>
      <c r="U30" s="30" t="e">
        <f t="shared" si="5"/>
        <v>#REF!</v>
      </c>
      <c r="V30" s="31"/>
      <c r="W30" s="20" t="e">
        <f t="shared" si="7"/>
        <v>#REF!</v>
      </c>
      <c r="X30" s="32"/>
      <c r="Y30" s="32"/>
      <c r="Z30" s="33" t="e">
        <f t="shared" si="8"/>
        <v>#REF!</v>
      </c>
      <c r="AA30" s="32"/>
      <c r="AB30" s="33" t="e">
        <f t="shared" si="9"/>
        <v>#REF!</v>
      </c>
      <c r="AC30" s="32"/>
      <c r="AD30" s="33">
        <f t="shared" si="10"/>
        <v>0</v>
      </c>
      <c r="AE30" s="32"/>
      <c r="AF30" s="34"/>
    </row>
    <row r="31" spans="1:32" x14ac:dyDescent="0.15">
      <c r="A31" s="13" t="s">
        <v>62</v>
      </c>
      <c r="B31" s="13" t="s">
        <v>11</v>
      </c>
      <c r="C31" s="13" t="s">
        <v>71</v>
      </c>
      <c r="D31" s="13" t="s">
        <v>71</v>
      </c>
      <c r="F31" s="14" t="e">
        <f>+#REF!</f>
        <v>#REF!</v>
      </c>
      <c r="G31" s="14" t="e">
        <f t="shared" si="0"/>
        <v>#REF!</v>
      </c>
      <c r="T31" s="19"/>
      <c r="U31" s="20" t="e">
        <f t="shared" si="5"/>
        <v>#REF!</v>
      </c>
      <c r="V31" s="25"/>
      <c r="W31" s="20" t="e">
        <f t="shared" si="7"/>
        <v>#REF!</v>
      </c>
      <c r="X31" s="24"/>
      <c r="Y31" s="24"/>
      <c r="Z31" s="23" t="e">
        <f t="shared" si="8"/>
        <v>#REF!</v>
      </c>
      <c r="AA31" s="24"/>
      <c r="AB31" s="23" t="e">
        <f t="shared" si="9"/>
        <v>#REF!</v>
      </c>
      <c r="AC31" s="24"/>
      <c r="AD31" s="23">
        <f t="shared" si="10"/>
        <v>0</v>
      </c>
      <c r="AE31" s="24"/>
      <c r="AF31" s="18"/>
    </row>
    <row r="32" spans="1:32" x14ac:dyDescent="0.15">
      <c r="A32" s="13" t="s">
        <v>62</v>
      </c>
      <c r="B32" s="13" t="s">
        <v>4</v>
      </c>
      <c r="C32" s="13" t="s">
        <v>71</v>
      </c>
      <c r="D32" s="13" t="s">
        <v>71</v>
      </c>
      <c r="F32" s="14" t="e">
        <f>+#REF!</f>
        <v>#REF!</v>
      </c>
      <c r="G32" s="14" t="e">
        <f t="shared" si="0"/>
        <v>#REF!</v>
      </c>
      <c r="T32" s="19"/>
      <c r="U32" s="20" t="e">
        <f t="shared" si="5"/>
        <v>#REF!</v>
      </c>
      <c r="V32" s="25"/>
      <c r="W32" s="20" t="e">
        <f t="shared" si="7"/>
        <v>#REF!</v>
      </c>
      <c r="X32" s="24"/>
      <c r="Y32" s="24"/>
      <c r="Z32" s="23" t="e">
        <f t="shared" si="8"/>
        <v>#REF!</v>
      </c>
      <c r="AA32" s="24"/>
      <c r="AB32" s="23" t="e">
        <f t="shared" si="9"/>
        <v>#REF!</v>
      </c>
      <c r="AC32" s="24"/>
      <c r="AD32" s="23">
        <f t="shared" si="10"/>
        <v>0</v>
      </c>
      <c r="AE32" s="24"/>
      <c r="AF32" s="18"/>
    </row>
    <row r="33" spans="1:32" x14ac:dyDescent="0.15">
      <c r="A33" s="13" t="s">
        <v>62</v>
      </c>
      <c r="B33" s="13" t="s">
        <v>0</v>
      </c>
      <c r="C33" s="13" t="s">
        <v>71</v>
      </c>
      <c r="D33" s="13" t="s">
        <v>71</v>
      </c>
      <c r="F33" s="14" t="e">
        <f>+#REF!</f>
        <v>#REF!</v>
      </c>
      <c r="G33" s="14" t="e">
        <f t="shared" si="0"/>
        <v>#REF!</v>
      </c>
      <c r="T33" s="19"/>
      <c r="U33" s="20" t="e">
        <f t="shared" si="5"/>
        <v>#REF!</v>
      </c>
      <c r="V33" s="25"/>
      <c r="W33" s="20" t="e">
        <f t="shared" si="7"/>
        <v>#REF!</v>
      </c>
      <c r="X33" s="24"/>
      <c r="Y33" s="24"/>
      <c r="Z33" s="23" t="e">
        <f t="shared" si="8"/>
        <v>#REF!</v>
      </c>
      <c r="AA33" s="24"/>
      <c r="AB33" s="23" t="e">
        <f t="shared" si="9"/>
        <v>#REF!</v>
      </c>
      <c r="AC33" s="24"/>
      <c r="AD33" s="23">
        <f t="shared" si="10"/>
        <v>0</v>
      </c>
      <c r="AE33" s="24"/>
      <c r="AF33" s="18"/>
    </row>
    <row r="34" spans="1:32" x14ac:dyDescent="0.15">
      <c r="A34" s="13" t="s">
        <v>62</v>
      </c>
      <c r="B34" s="13" t="s">
        <v>1</v>
      </c>
      <c r="C34" s="13" t="s">
        <v>71</v>
      </c>
      <c r="D34" s="13" t="s">
        <v>71</v>
      </c>
      <c r="F34" s="14" t="e">
        <f>+#REF!</f>
        <v>#REF!</v>
      </c>
      <c r="G34" s="14" t="e">
        <f t="shared" ref="G34:G65" si="12">$F34*SUMIF($D:$D,$D34,$H:$H)</f>
        <v>#REF!</v>
      </c>
      <c r="T34" s="19"/>
      <c r="U34" s="20" t="e">
        <f t="shared" ref="U34:U65" si="13">$G34*SUMIF($D:$D,$D34,$T:$T)</f>
        <v>#REF!</v>
      </c>
      <c r="V34" s="25"/>
      <c r="W34" s="20" t="e">
        <f t="shared" ref="W34:W65" si="14">IF(OR($C34="TOP GP",$C34="BI",$C34="hr",$C34="工作流",$C34="CRM",$C34="PDM"),$F34*0.5*0.2,IF($C34="易飞",$F34*0.5*0.05,0))</f>
        <v>#REF!</v>
      </c>
      <c r="X34" s="24"/>
      <c r="Y34" s="24"/>
      <c r="Z34" s="23" t="e">
        <f t="shared" ref="Z34:Z65" si="15">($G34*(1-VLOOKUP($D34,$D$1:$X$13,COLUMN($X$1)-3,0))-$W34)*VLOOKUP($D34,$D$1:$Y$13,COLUMN($Y$1)-3,0)</f>
        <v>#REF!</v>
      </c>
      <c r="AA34" s="24"/>
      <c r="AB34" s="23" t="e">
        <f t="shared" ref="AB34:AB65" si="16">IF($B34="战略拓展部",0,($G34*(1-SUMIF($D:$D,$D34,$X:$X))-$W34)*VLOOKUP($D34,$D$1:$AA$13,COLUMN($AA$1)-3,0))</f>
        <v>#REF!</v>
      </c>
      <c r="AC34" s="24"/>
      <c r="AD34" s="23">
        <f t="shared" ref="AD34:AD65" si="17">IF($B34="战略拓展部",($G34*(1-SUMIF($D:$D,$D34,$X:$X))-$W34)*VLOOKUP($D34,$D$1:$AC$13,COLUMN($AC$1)-3,0),0)</f>
        <v>0</v>
      </c>
      <c r="AE34" s="24"/>
      <c r="AF34" s="18"/>
    </row>
    <row r="35" spans="1:32" x14ac:dyDescent="0.15">
      <c r="A35" s="13" t="s">
        <v>62</v>
      </c>
      <c r="B35" s="13" t="s">
        <v>3</v>
      </c>
      <c r="C35" s="13" t="s">
        <v>71</v>
      </c>
      <c r="D35" s="13" t="s">
        <v>71</v>
      </c>
      <c r="F35" s="14" t="e">
        <f>+#REF!</f>
        <v>#REF!</v>
      </c>
      <c r="G35" s="14" t="e">
        <f t="shared" si="12"/>
        <v>#REF!</v>
      </c>
      <c r="T35" s="19"/>
      <c r="U35" s="20" t="e">
        <f t="shared" si="13"/>
        <v>#REF!</v>
      </c>
      <c r="V35" s="25"/>
      <c r="W35" s="20" t="e">
        <f t="shared" si="14"/>
        <v>#REF!</v>
      </c>
      <c r="X35" s="24"/>
      <c r="Y35" s="24"/>
      <c r="Z35" s="23" t="e">
        <f t="shared" si="15"/>
        <v>#REF!</v>
      </c>
      <c r="AA35" s="24"/>
      <c r="AB35" s="23" t="e">
        <f t="shared" si="16"/>
        <v>#REF!</v>
      </c>
      <c r="AC35" s="24"/>
      <c r="AD35" s="23">
        <f t="shared" si="17"/>
        <v>0</v>
      </c>
      <c r="AE35" s="24"/>
      <c r="AF35" s="18"/>
    </row>
    <row r="36" spans="1:32" x14ac:dyDescent="0.15">
      <c r="A36" s="13" t="s">
        <v>62</v>
      </c>
      <c r="B36" s="13" t="s">
        <v>2</v>
      </c>
      <c r="C36" s="13" t="s">
        <v>71</v>
      </c>
      <c r="D36" s="13" t="s">
        <v>71</v>
      </c>
      <c r="F36" s="14" t="e">
        <f>+#REF!</f>
        <v>#REF!</v>
      </c>
      <c r="G36" s="14" t="e">
        <f t="shared" si="12"/>
        <v>#REF!</v>
      </c>
      <c r="T36" s="19"/>
      <c r="U36" s="20" t="e">
        <f t="shared" si="13"/>
        <v>#REF!</v>
      </c>
      <c r="V36" s="25"/>
      <c r="W36" s="20" t="e">
        <f t="shared" si="14"/>
        <v>#REF!</v>
      </c>
      <c r="X36" s="24"/>
      <c r="Y36" s="24"/>
      <c r="Z36" s="23" t="e">
        <f t="shared" si="15"/>
        <v>#REF!</v>
      </c>
      <c r="AA36" s="24"/>
      <c r="AB36" s="23" t="e">
        <f t="shared" si="16"/>
        <v>#REF!</v>
      </c>
      <c r="AC36" s="24"/>
      <c r="AD36" s="23">
        <f t="shared" si="17"/>
        <v>0</v>
      </c>
      <c r="AE36" s="24"/>
      <c r="AF36" s="18"/>
    </row>
    <row r="37" spans="1:32" x14ac:dyDescent="0.15">
      <c r="A37" s="13" t="s">
        <v>62</v>
      </c>
      <c r="B37" s="13" t="s">
        <v>9</v>
      </c>
      <c r="C37" s="13" t="s">
        <v>71</v>
      </c>
      <c r="D37" s="13" t="s">
        <v>71</v>
      </c>
      <c r="F37" s="14" t="e">
        <f>+#REF!</f>
        <v>#REF!</v>
      </c>
      <c r="G37" s="14" t="e">
        <f t="shared" si="12"/>
        <v>#REF!</v>
      </c>
      <c r="T37" s="19"/>
      <c r="U37" s="20" t="e">
        <f t="shared" si="13"/>
        <v>#REF!</v>
      </c>
      <c r="V37" s="25"/>
      <c r="W37" s="20" t="e">
        <f t="shared" si="14"/>
        <v>#REF!</v>
      </c>
      <c r="X37" s="24"/>
      <c r="Y37" s="24"/>
      <c r="Z37" s="23" t="e">
        <f t="shared" si="15"/>
        <v>#REF!</v>
      </c>
      <c r="AA37" s="24"/>
      <c r="AB37" s="23" t="e">
        <f t="shared" si="16"/>
        <v>#REF!</v>
      </c>
      <c r="AC37" s="24"/>
      <c r="AD37" s="23">
        <f t="shared" si="17"/>
        <v>0</v>
      </c>
      <c r="AE37" s="24"/>
      <c r="AF37" s="18"/>
    </row>
    <row r="38" spans="1:32" x14ac:dyDescent="0.15">
      <c r="A38" s="13" t="s">
        <v>62</v>
      </c>
      <c r="B38" s="13" t="s">
        <v>10</v>
      </c>
      <c r="C38" s="13" t="s">
        <v>71</v>
      </c>
      <c r="D38" s="13" t="s">
        <v>71</v>
      </c>
      <c r="F38" s="14" t="e">
        <f>+#REF!</f>
        <v>#REF!</v>
      </c>
      <c r="G38" s="14" t="e">
        <f t="shared" si="12"/>
        <v>#REF!</v>
      </c>
      <c r="T38" s="19"/>
      <c r="U38" s="20" t="e">
        <f t="shared" si="13"/>
        <v>#REF!</v>
      </c>
      <c r="V38" s="25"/>
      <c r="W38" s="20" t="e">
        <f t="shared" si="14"/>
        <v>#REF!</v>
      </c>
      <c r="X38" s="24"/>
      <c r="Y38" s="24"/>
      <c r="Z38" s="23" t="e">
        <f t="shared" si="15"/>
        <v>#REF!</v>
      </c>
      <c r="AA38" s="24"/>
      <c r="AB38" s="23" t="e">
        <f t="shared" si="16"/>
        <v>#REF!</v>
      </c>
      <c r="AC38" s="24"/>
      <c r="AD38" s="23">
        <f t="shared" si="17"/>
        <v>0</v>
      </c>
      <c r="AE38" s="24"/>
      <c r="AF38" s="18"/>
    </row>
    <row r="39" spans="1:32" x14ac:dyDescent="0.15">
      <c r="A39" s="13" t="s">
        <v>62</v>
      </c>
      <c r="B39" s="13" t="s">
        <v>12</v>
      </c>
      <c r="C39" s="13" t="s">
        <v>71</v>
      </c>
      <c r="D39" s="13" t="s">
        <v>71</v>
      </c>
      <c r="F39" s="14" t="e">
        <f>+#REF!</f>
        <v>#REF!</v>
      </c>
      <c r="G39" s="14" t="e">
        <f t="shared" si="12"/>
        <v>#REF!</v>
      </c>
      <c r="H39" s="14"/>
      <c r="I39" s="35"/>
      <c r="T39" s="19"/>
      <c r="U39" s="20" t="e">
        <f t="shared" si="13"/>
        <v>#REF!</v>
      </c>
      <c r="V39" s="25"/>
      <c r="W39" s="20" t="e">
        <f t="shared" si="14"/>
        <v>#REF!</v>
      </c>
      <c r="X39" s="24"/>
      <c r="Y39" s="24"/>
      <c r="Z39" s="23" t="e">
        <f t="shared" si="15"/>
        <v>#REF!</v>
      </c>
      <c r="AA39" s="24"/>
      <c r="AB39" s="23">
        <f t="shared" si="16"/>
        <v>0</v>
      </c>
      <c r="AC39" s="24"/>
      <c r="AD39" s="23" t="e">
        <f t="shared" si="17"/>
        <v>#REF!</v>
      </c>
      <c r="AE39" s="24"/>
      <c r="AF39" s="18"/>
    </row>
    <row r="40" spans="1:32" x14ac:dyDescent="0.15">
      <c r="A40" s="13" t="s">
        <v>62</v>
      </c>
      <c r="B40" s="13" t="s">
        <v>5</v>
      </c>
      <c r="C40" s="13" t="s">
        <v>72</v>
      </c>
      <c r="D40" s="13" t="s">
        <v>72</v>
      </c>
      <c r="F40" s="14" t="e">
        <f>+#REF!</f>
        <v>#REF!</v>
      </c>
      <c r="G40" s="14" t="e">
        <f t="shared" si="12"/>
        <v>#REF!</v>
      </c>
      <c r="H40" s="14"/>
      <c r="I40" s="35"/>
      <c r="T40" s="19"/>
      <c r="U40" s="20" t="e">
        <f t="shared" si="13"/>
        <v>#REF!</v>
      </c>
      <c r="V40" s="25"/>
      <c r="W40" s="20">
        <f t="shared" si="14"/>
        <v>0</v>
      </c>
      <c r="X40" s="24"/>
      <c r="Y40" s="24"/>
      <c r="Z40" s="23" t="e">
        <f t="shared" si="15"/>
        <v>#REF!</v>
      </c>
      <c r="AA40" s="24"/>
      <c r="AB40" s="23" t="e">
        <f t="shared" si="16"/>
        <v>#REF!</v>
      </c>
      <c r="AC40" s="24"/>
      <c r="AD40" s="23">
        <f t="shared" si="17"/>
        <v>0</v>
      </c>
      <c r="AE40" s="24"/>
      <c r="AF40" s="18"/>
    </row>
    <row r="41" spans="1:32" x14ac:dyDescent="0.15">
      <c r="A41" s="13" t="s">
        <v>62</v>
      </c>
      <c r="B41" s="13" t="s">
        <v>6</v>
      </c>
      <c r="C41" s="13" t="s">
        <v>72</v>
      </c>
      <c r="D41" s="13" t="s">
        <v>72</v>
      </c>
      <c r="F41" s="14" t="e">
        <f>+#REF!</f>
        <v>#REF!</v>
      </c>
      <c r="G41" s="14" t="e">
        <f t="shared" si="12"/>
        <v>#REF!</v>
      </c>
      <c r="H41" s="14"/>
      <c r="I41" s="35"/>
      <c r="T41" s="19"/>
      <c r="U41" s="20" t="e">
        <f t="shared" si="13"/>
        <v>#REF!</v>
      </c>
      <c r="V41" s="25"/>
      <c r="W41" s="20">
        <f t="shared" si="14"/>
        <v>0</v>
      </c>
      <c r="X41" s="24"/>
      <c r="Y41" s="24"/>
      <c r="Z41" s="23" t="e">
        <f t="shared" si="15"/>
        <v>#REF!</v>
      </c>
      <c r="AA41" s="24"/>
      <c r="AB41" s="23" t="e">
        <f t="shared" si="16"/>
        <v>#REF!</v>
      </c>
      <c r="AC41" s="24"/>
      <c r="AD41" s="23">
        <f t="shared" si="17"/>
        <v>0</v>
      </c>
      <c r="AE41" s="24"/>
      <c r="AF41" s="18"/>
    </row>
    <row r="42" spans="1:32" x14ac:dyDescent="0.15">
      <c r="A42" s="13" t="s">
        <v>62</v>
      </c>
      <c r="B42" s="13" t="s">
        <v>7</v>
      </c>
      <c r="C42" s="13" t="s">
        <v>72</v>
      </c>
      <c r="D42" s="13" t="s">
        <v>72</v>
      </c>
      <c r="F42" s="14" t="e">
        <f>+#REF!</f>
        <v>#REF!</v>
      </c>
      <c r="G42" s="14" t="e">
        <f t="shared" si="12"/>
        <v>#REF!</v>
      </c>
      <c r="H42" s="14"/>
      <c r="I42" s="35"/>
      <c r="T42" s="19"/>
      <c r="U42" s="20" t="e">
        <f t="shared" si="13"/>
        <v>#REF!</v>
      </c>
      <c r="V42" s="25"/>
      <c r="W42" s="20">
        <f t="shared" si="14"/>
        <v>0</v>
      </c>
      <c r="X42" s="24"/>
      <c r="Y42" s="24"/>
      <c r="Z42" s="23" t="e">
        <f t="shared" si="15"/>
        <v>#REF!</v>
      </c>
      <c r="AA42" s="24"/>
      <c r="AB42" s="23" t="e">
        <f t="shared" si="16"/>
        <v>#REF!</v>
      </c>
      <c r="AC42" s="24"/>
      <c r="AD42" s="23">
        <f t="shared" si="17"/>
        <v>0</v>
      </c>
      <c r="AE42" s="24"/>
      <c r="AF42" s="18"/>
    </row>
    <row r="43" spans="1:32" x14ac:dyDescent="0.15">
      <c r="A43" s="13" t="s">
        <v>62</v>
      </c>
      <c r="B43" s="13" t="s">
        <v>8</v>
      </c>
      <c r="C43" s="13" t="s">
        <v>72</v>
      </c>
      <c r="D43" s="13" t="s">
        <v>72</v>
      </c>
      <c r="F43" s="14" t="e">
        <f>+#REF!</f>
        <v>#REF!</v>
      </c>
      <c r="G43" s="14" t="e">
        <f t="shared" si="12"/>
        <v>#REF!</v>
      </c>
      <c r="H43" s="14"/>
      <c r="I43" s="35"/>
      <c r="T43" s="19"/>
      <c r="U43" s="20" t="e">
        <f t="shared" si="13"/>
        <v>#REF!</v>
      </c>
      <c r="V43" s="25"/>
      <c r="W43" s="20">
        <f t="shared" si="14"/>
        <v>0</v>
      </c>
      <c r="X43" s="24"/>
      <c r="Y43" s="24"/>
      <c r="Z43" s="23" t="e">
        <f t="shared" si="15"/>
        <v>#REF!</v>
      </c>
      <c r="AA43" s="24"/>
      <c r="AB43" s="23" t="e">
        <f t="shared" si="16"/>
        <v>#REF!</v>
      </c>
      <c r="AC43" s="24"/>
      <c r="AD43" s="23">
        <f t="shared" si="17"/>
        <v>0</v>
      </c>
      <c r="AE43" s="24"/>
      <c r="AF43" s="18"/>
    </row>
    <row r="44" spans="1:32" x14ac:dyDescent="0.15">
      <c r="A44" s="13" t="s">
        <v>62</v>
      </c>
      <c r="B44" s="13" t="s">
        <v>11</v>
      </c>
      <c r="C44" s="13" t="s">
        <v>72</v>
      </c>
      <c r="D44" s="13" t="s">
        <v>72</v>
      </c>
      <c r="F44" s="14" t="e">
        <f>+#REF!</f>
        <v>#REF!</v>
      </c>
      <c r="G44" s="14" t="e">
        <f t="shared" si="12"/>
        <v>#REF!</v>
      </c>
      <c r="H44" s="14"/>
      <c r="I44" s="35"/>
      <c r="T44" s="19"/>
      <c r="U44" s="20" t="e">
        <f t="shared" si="13"/>
        <v>#REF!</v>
      </c>
      <c r="V44" s="25"/>
      <c r="W44" s="20">
        <f t="shared" si="14"/>
        <v>0</v>
      </c>
      <c r="X44" s="24"/>
      <c r="Y44" s="24"/>
      <c r="Z44" s="23" t="e">
        <f t="shared" si="15"/>
        <v>#REF!</v>
      </c>
      <c r="AA44" s="24"/>
      <c r="AB44" s="23" t="e">
        <f t="shared" si="16"/>
        <v>#REF!</v>
      </c>
      <c r="AC44" s="24"/>
      <c r="AD44" s="23">
        <f t="shared" si="17"/>
        <v>0</v>
      </c>
      <c r="AE44" s="24"/>
      <c r="AF44" s="18"/>
    </row>
    <row r="45" spans="1:32" x14ac:dyDescent="0.15">
      <c r="A45" s="13" t="s">
        <v>62</v>
      </c>
      <c r="B45" s="13" t="s">
        <v>4</v>
      </c>
      <c r="C45" s="13" t="s">
        <v>72</v>
      </c>
      <c r="D45" s="13" t="s">
        <v>72</v>
      </c>
      <c r="F45" s="14" t="e">
        <f>+#REF!</f>
        <v>#REF!</v>
      </c>
      <c r="G45" s="14" t="e">
        <f t="shared" si="12"/>
        <v>#REF!</v>
      </c>
      <c r="H45" s="14"/>
      <c r="I45" s="35"/>
      <c r="T45" s="19"/>
      <c r="U45" s="20" t="e">
        <f t="shared" si="13"/>
        <v>#REF!</v>
      </c>
      <c r="V45" s="25"/>
      <c r="W45" s="20">
        <f t="shared" si="14"/>
        <v>0</v>
      </c>
      <c r="X45" s="24"/>
      <c r="Y45" s="24"/>
      <c r="Z45" s="23" t="e">
        <f t="shared" si="15"/>
        <v>#REF!</v>
      </c>
      <c r="AA45" s="24"/>
      <c r="AB45" s="23" t="e">
        <f t="shared" si="16"/>
        <v>#REF!</v>
      </c>
      <c r="AC45" s="24"/>
      <c r="AD45" s="23">
        <f t="shared" si="17"/>
        <v>0</v>
      </c>
      <c r="AE45" s="24"/>
      <c r="AF45" s="18"/>
    </row>
    <row r="46" spans="1:32" x14ac:dyDescent="0.15">
      <c r="A46" s="13" t="s">
        <v>62</v>
      </c>
      <c r="B46" s="13" t="s">
        <v>0</v>
      </c>
      <c r="C46" s="13" t="s">
        <v>72</v>
      </c>
      <c r="D46" s="13" t="s">
        <v>72</v>
      </c>
      <c r="F46" s="14" t="e">
        <f>+#REF!</f>
        <v>#REF!</v>
      </c>
      <c r="G46" s="14" t="e">
        <f t="shared" si="12"/>
        <v>#REF!</v>
      </c>
      <c r="T46" s="19"/>
      <c r="U46" s="20" t="e">
        <f t="shared" si="13"/>
        <v>#REF!</v>
      </c>
      <c r="V46" s="25"/>
      <c r="W46" s="20">
        <f t="shared" si="14"/>
        <v>0</v>
      </c>
      <c r="X46" s="24"/>
      <c r="Y46" s="24"/>
      <c r="Z46" s="23" t="e">
        <f t="shared" si="15"/>
        <v>#REF!</v>
      </c>
      <c r="AA46" s="24"/>
      <c r="AB46" s="23" t="e">
        <f t="shared" si="16"/>
        <v>#REF!</v>
      </c>
      <c r="AC46" s="24"/>
      <c r="AD46" s="23">
        <f t="shared" si="17"/>
        <v>0</v>
      </c>
      <c r="AE46" s="24"/>
      <c r="AF46" s="18"/>
    </row>
    <row r="47" spans="1:32" x14ac:dyDescent="0.15">
      <c r="A47" s="13" t="s">
        <v>62</v>
      </c>
      <c r="B47" s="13" t="s">
        <v>1</v>
      </c>
      <c r="C47" s="13" t="s">
        <v>72</v>
      </c>
      <c r="D47" s="13" t="s">
        <v>72</v>
      </c>
      <c r="F47" s="14" t="e">
        <f>+#REF!</f>
        <v>#REF!</v>
      </c>
      <c r="G47" s="14" t="e">
        <f t="shared" si="12"/>
        <v>#REF!</v>
      </c>
      <c r="T47" s="19"/>
      <c r="U47" s="20" t="e">
        <f t="shared" si="13"/>
        <v>#REF!</v>
      </c>
      <c r="V47" s="25"/>
      <c r="W47" s="20">
        <f t="shared" si="14"/>
        <v>0</v>
      </c>
      <c r="X47" s="24"/>
      <c r="Y47" s="24"/>
      <c r="Z47" s="23" t="e">
        <f t="shared" si="15"/>
        <v>#REF!</v>
      </c>
      <c r="AA47" s="24"/>
      <c r="AB47" s="23" t="e">
        <f t="shared" si="16"/>
        <v>#REF!</v>
      </c>
      <c r="AC47" s="24"/>
      <c r="AD47" s="23">
        <f t="shared" si="17"/>
        <v>0</v>
      </c>
      <c r="AE47" s="24"/>
      <c r="AF47" s="18"/>
    </row>
    <row r="48" spans="1:32" x14ac:dyDescent="0.15">
      <c r="A48" s="13" t="s">
        <v>62</v>
      </c>
      <c r="B48" s="13" t="s">
        <v>3</v>
      </c>
      <c r="C48" s="13" t="s">
        <v>72</v>
      </c>
      <c r="D48" s="13" t="s">
        <v>72</v>
      </c>
      <c r="F48" s="14" t="e">
        <f>+#REF!</f>
        <v>#REF!</v>
      </c>
      <c r="G48" s="14" t="e">
        <f t="shared" si="12"/>
        <v>#REF!</v>
      </c>
      <c r="T48" s="19"/>
      <c r="U48" s="20" t="e">
        <f t="shared" si="13"/>
        <v>#REF!</v>
      </c>
      <c r="V48" s="25"/>
      <c r="W48" s="20">
        <f t="shared" si="14"/>
        <v>0</v>
      </c>
      <c r="X48" s="24"/>
      <c r="Y48" s="24"/>
      <c r="Z48" s="23" t="e">
        <f t="shared" si="15"/>
        <v>#REF!</v>
      </c>
      <c r="AA48" s="24"/>
      <c r="AB48" s="23" t="e">
        <f t="shared" si="16"/>
        <v>#REF!</v>
      </c>
      <c r="AC48" s="24"/>
      <c r="AD48" s="23">
        <f t="shared" si="17"/>
        <v>0</v>
      </c>
      <c r="AE48" s="24"/>
      <c r="AF48" s="18"/>
    </row>
    <row r="49" spans="1:32" x14ac:dyDescent="0.15">
      <c r="A49" s="13" t="s">
        <v>62</v>
      </c>
      <c r="B49" s="13" t="s">
        <v>2</v>
      </c>
      <c r="C49" s="13" t="s">
        <v>72</v>
      </c>
      <c r="D49" s="13" t="s">
        <v>72</v>
      </c>
      <c r="F49" s="14" t="e">
        <f>+#REF!</f>
        <v>#REF!</v>
      </c>
      <c r="G49" s="14" t="e">
        <f t="shared" si="12"/>
        <v>#REF!</v>
      </c>
      <c r="T49" s="19"/>
      <c r="U49" s="20" t="e">
        <f t="shared" si="13"/>
        <v>#REF!</v>
      </c>
      <c r="V49" s="25"/>
      <c r="W49" s="20">
        <f t="shared" si="14"/>
        <v>0</v>
      </c>
      <c r="X49" s="24"/>
      <c r="Y49" s="24"/>
      <c r="Z49" s="23" t="e">
        <f t="shared" si="15"/>
        <v>#REF!</v>
      </c>
      <c r="AA49" s="24"/>
      <c r="AB49" s="23" t="e">
        <f t="shared" si="16"/>
        <v>#REF!</v>
      </c>
      <c r="AC49" s="24"/>
      <c r="AD49" s="23">
        <f t="shared" si="17"/>
        <v>0</v>
      </c>
      <c r="AE49" s="24"/>
      <c r="AF49" s="18"/>
    </row>
    <row r="50" spans="1:32" x14ac:dyDescent="0.15">
      <c r="A50" s="13" t="s">
        <v>62</v>
      </c>
      <c r="B50" s="13" t="s">
        <v>9</v>
      </c>
      <c r="C50" s="13" t="s">
        <v>72</v>
      </c>
      <c r="D50" s="13" t="s">
        <v>72</v>
      </c>
      <c r="F50" s="14" t="e">
        <f>+#REF!</f>
        <v>#REF!</v>
      </c>
      <c r="G50" s="14" t="e">
        <f t="shared" si="12"/>
        <v>#REF!</v>
      </c>
      <c r="T50" s="19"/>
      <c r="U50" s="20" t="e">
        <f t="shared" si="13"/>
        <v>#REF!</v>
      </c>
      <c r="V50" s="25"/>
      <c r="W50" s="20">
        <f t="shared" si="14"/>
        <v>0</v>
      </c>
      <c r="X50" s="24"/>
      <c r="Y50" s="24"/>
      <c r="Z50" s="23" t="e">
        <f t="shared" si="15"/>
        <v>#REF!</v>
      </c>
      <c r="AA50" s="24"/>
      <c r="AB50" s="23" t="e">
        <f t="shared" si="16"/>
        <v>#REF!</v>
      </c>
      <c r="AC50" s="24"/>
      <c r="AD50" s="23">
        <f t="shared" si="17"/>
        <v>0</v>
      </c>
      <c r="AE50" s="24"/>
      <c r="AF50" s="18"/>
    </row>
    <row r="51" spans="1:32" x14ac:dyDescent="0.15">
      <c r="A51" s="13" t="s">
        <v>62</v>
      </c>
      <c r="B51" s="13" t="s">
        <v>10</v>
      </c>
      <c r="C51" s="13" t="s">
        <v>72</v>
      </c>
      <c r="D51" s="13" t="s">
        <v>72</v>
      </c>
      <c r="F51" s="14" t="e">
        <f>+#REF!</f>
        <v>#REF!</v>
      </c>
      <c r="G51" s="14" t="e">
        <f t="shared" si="12"/>
        <v>#REF!</v>
      </c>
      <c r="T51" s="19"/>
      <c r="U51" s="20" t="e">
        <f t="shared" si="13"/>
        <v>#REF!</v>
      </c>
      <c r="V51" s="25"/>
      <c r="W51" s="20">
        <f t="shared" si="14"/>
        <v>0</v>
      </c>
      <c r="X51" s="24"/>
      <c r="Y51" s="24"/>
      <c r="Z51" s="23" t="e">
        <f t="shared" si="15"/>
        <v>#REF!</v>
      </c>
      <c r="AA51" s="24"/>
      <c r="AB51" s="23" t="e">
        <f t="shared" si="16"/>
        <v>#REF!</v>
      </c>
      <c r="AC51" s="24"/>
      <c r="AD51" s="23">
        <f t="shared" si="17"/>
        <v>0</v>
      </c>
      <c r="AE51" s="24"/>
      <c r="AF51" s="18"/>
    </row>
    <row r="52" spans="1:32" x14ac:dyDescent="0.15">
      <c r="A52" s="13" t="s">
        <v>62</v>
      </c>
      <c r="B52" s="13" t="s">
        <v>12</v>
      </c>
      <c r="C52" s="13" t="s">
        <v>72</v>
      </c>
      <c r="D52" s="13" t="s">
        <v>72</v>
      </c>
      <c r="F52" s="14" t="e">
        <f>+#REF!</f>
        <v>#REF!</v>
      </c>
      <c r="G52" s="14" t="e">
        <f t="shared" si="12"/>
        <v>#REF!</v>
      </c>
      <c r="T52" s="19"/>
      <c r="U52" s="20" t="e">
        <f t="shared" si="13"/>
        <v>#REF!</v>
      </c>
      <c r="V52" s="25"/>
      <c r="W52" s="20">
        <f t="shared" si="14"/>
        <v>0</v>
      </c>
      <c r="X52" s="24"/>
      <c r="Y52" s="24"/>
      <c r="Z52" s="23" t="e">
        <f t="shared" si="15"/>
        <v>#REF!</v>
      </c>
      <c r="AA52" s="24"/>
      <c r="AB52" s="23">
        <f t="shared" si="16"/>
        <v>0</v>
      </c>
      <c r="AC52" s="24"/>
      <c r="AD52" s="23" t="e">
        <f t="shared" si="17"/>
        <v>#REF!</v>
      </c>
      <c r="AE52" s="24"/>
      <c r="AF52" s="18"/>
    </row>
    <row r="53" spans="1:32" x14ac:dyDescent="0.15">
      <c r="A53" s="13" t="s">
        <v>62</v>
      </c>
      <c r="B53" s="13" t="s">
        <v>5</v>
      </c>
      <c r="C53" s="13" t="s">
        <v>73</v>
      </c>
      <c r="D53" s="13" t="s">
        <v>26</v>
      </c>
      <c r="F53" s="14" t="e">
        <f>+#REF!</f>
        <v>#REF!</v>
      </c>
      <c r="G53" s="14" t="e">
        <f t="shared" si="12"/>
        <v>#REF!</v>
      </c>
      <c r="T53" s="19"/>
      <c r="U53" s="20" t="e">
        <f t="shared" si="13"/>
        <v>#REF!</v>
      </c>
      <c r="V53" s="25"/>
      <c r="W53" s="20">
        <f t="shared" si="14"/>
        <v>0</v>
      </c>
      <c r="X53" s="24"/>
      <c r="Y53" s="24"/>
      <c r="Z53" s="23" t="e">
        <f t="shared" si="15"/>
        <v>#REF!</v>
      </c>
      <c r="AA53" s="24"/>
      <c r="AB53" s="23" t="e">
        <f t="shared" si="16"/>
        <v>#REF!</v>
      </c>
      <c r="AC53" s="24"/>
      <c r="AD53" s="23">
        <f t="shared" si="17"/>
        <v>0</v>
      </c>
      <c r="AE53" s="24"/>
      <c r="AF53" s="18"/>
    </row>
    <row r="54" spans="1:32" x14ac:dyDescent="0.15">
      <c r="A54" s="13" t="s">
        <v>62</v>
      </c>
      <c r="B54" s="13" t="s">
        <v>6</v>
      </c>
      <c r="C54" s="13" t="s">
        <v>73</v>
      </c>
      <c r="D54" s="13" t="s">
        <v>26</v>
      </c>
      <c r="F54" s="14" t="e">
        <f>+#REF!</f>
        <v>#REF!</v>
      </c>
      <c r="G54" s="14" t="e">
        <f t="shared" si="12"/>
        <v>#REF!</v>
      </c>
      <c r="T54" s="19"/>
      <c r="U54" s="20" t="e">
        <f t="shared" si="13"/>
        <v>#REF!</v>
      </c>
      <c r="V54" s="25"/>
      <c r="W54" s="20">
        <f t="shared" si="14"/>
        <v>0</v>
      </c>
      <c r="X54" s="24"/>
      <c r="Y54" s="24"/>
      <c r="Z54" s="23" t="e">
        <f t="shared" si="15"/>
        <v>#REF!</v>
      </c>
      <c r="AA54" s="24"/>
      <c r="AB54" s="23" t="e">
        <f t="shared" si="16"/>
        <v>#REF!</v>
      </c>
      <c r="AC54" s="24"/>
      <c r="AD54" s="23">
        <f t="shared" si="17"/>
        <v>0</v>
      </c>
      <c r="AE54" s="24"/>
      <c r="AF54" s="18"/>
    </row>
    <row r="55" spans="1:32" x14ac:dyDescent="0.15">
      <c r="A55" s="13" t="s">
        <v>62</v>
      </c>
      <c r="B55" s="13" t="s">
        <v>7</v>
      </c>
      <c r="C55" s="13" t="s">
        <v>73</v>
      </c>
      <c r="D55" s="13" t="s">
        <v>26</v>
      </c>
      <c r="F55" s="14" t="e">
        <f>+#REF!</f>
        <v>#REF!</v>
      </c>
      <c r="G55" s="14" t="e">
        <f t="shared" si="12"/>
        <v>#REF!</v>
      </c>
      <c r="T55" s="19"/>
      <c r="U55" s="20" t="e">
        <f t="shared" si="13"/>
        <v>#REF!</v>
      </c>
      <c r="V55" s="25"/>
      <c r="W55" s="20">
        <f t="shared" si="14"/>
        <v>0</v>
      </c>
      <c r="X55" s="24"/>
      <c r="Y55" s="24"/>
      <c r="Z55" s="23" t="e">
        <f t="shared" si="15"/>
        <v>#REF!</v>
      </c>
      <c r="AA55" s="24"/>
      <c r="AB55" s="23" t="e">
        <f t="shared" si="16"/>
        <v>#REF!</v>
      </c>
      <c r="AC55" s="24"/>
      <c r="AD55" s="23">
        <f t="shared" si="17"/>
        <v>0</v>
      </c>
      <c r="AE55" s="24"/>
      <c r="AF55" s="18"/>
    </row>
    <row r="56" spans="1:32" x14ac:dyDescent="0.15">
      <c r="A56" s="13" t="s">
        <v>62</v>
      </c>
      <c r="B56" s="13" t="s">
        <v>8</v>
      </c>
      <c r="C56" s="13" t="s">
        <v>73</v>
      </c>
      <c r="D56" s="13" t="s">
        <v>26</v>
      </c>
      <c r="F56" s="14" t="e">
        <f>+#REF!</f>
        <v>#REF!</v>
      </c>
      <c r="G56" s="14" t="e">
        <f t="shared" si="12"/>
        <v>#REF!</v>
      </c>
      <c r="T56" s="19"/>
      <c r="U56" s="20" t="e">
        <f t="shared" si="13"/>
        <v>#REF!</v>
      </c>
      <c r="V56" s="25"/>
      <c r="W56" s="20">
        <f t="shared" si="14"/>
        <v>0</v>
      </c>
      <c r="X56" s="24"/>
      <c r="Y56" s="24"/>
      <c r="Z56" s="23" t="e">
        <f t="shared" si="15"/>
        <v>#REF!</v>
      </c>
      <c r="AA56" s="24"/>
      <c r="AB56" s="23" t="e">
        <f t="shared" si="16"/>
        <v>#REF!</v>
      </c>
      <c r="AC56" s="24"/>
      <c r="AD56" s="23">
        <f t="shared" si="17"/>
        <v>0</v>
      </c>
      <c r="AE56" s="24"/>
      <c r="AF56" s="18"/>
    </row>
    <row r="57" spans="1:32" x14ac:dyDescent="0.15">
      <c r="A57" s="13" t="s">
        <v>62</v>
      </c>
      <c r="B57" s="13" t="s">
        <v>11</v>
      </c>
      <c r="C57" s="13" t="s">
        <v>73</v>
      </c>
      <c r="D57" s="13" t="s">
        <v>26</v>
      </c>
      <c r="F57" s="14" t="e">
        <f>+#REF!</f>
        <v>#REF!</v>
      </c>
      <c r="G57" s="14" t="e">
        <f t="shared" si="12"/>
        <v>#REF!</v>
      </c>
      <c r="T57" s="19"/>
      <c r="U57" s="20" t="e">
        <f t="shared" si="13"/>
        <v>#REF!</v>
      </c>
      <c r="V57" s="25"/>
      <c r="W57" s="20">
        <f t="shared" si="14"/>
        <v>0</v>
      </c>
      <c r="X57" s="24"/>
      <c r="Y57" s="24"/>
      <c r="Z57" s="23" t="e">
        <f t="shared" si="15"/>
        <v>#REF!</v>
      </c>
      <c r="AA57" s="24"/>
      <c r="AB57" s="23" t="e">
        <f t="shared" si="16"/>
        <v>#REF!</v>
      </c>
      <c r="AC57" s="24"/>
      <c r="AD57" s="23">
        <f t="shared" si="17"/>
        <v>0</v>
      </c>
      <c r="AE57" s="24"/>
      <c r="AF57" s="18"/>
    </row>
    <row r="58" spans="1:32" x14ac:dyDescent="0.15">
      <c r="A58" s="13" t="s">
        <v>62</v>
      </c>
      <c r="B58" s="13" t="s">
        <v>4</v>
      </c>
      <c r="C58" s="13" t="s">
        <v>73</v>
      </c>
      <c r="D58" s="13" t="s">
        <v>26</v>
      </c>
      <c r="F58" s="14" t="e">
        <f>+#REF!</f>
        <v>#REF!</v>
      </c>
      <c r="G58" s="14" t="e">
        <f t="shared" si="12"/>
        <v>#REF!</v>
      </c>
      <c r="T58" s="19"/>
      <c r="U58" s="20" t="e">
        <f t="shared" si="13"/>
        <v>#REF!</v>
      </c>
      <c r="V58" s="25"/>
      <c r="W58" s="20">
        <f t="shared" si="14"/>
        <v>0</v>
      </c>
      <c r="X58" s="24"/>
      <c r="Y58" s="24"/>
      <c r="Z58" s="23" t="e">
        <f t="shared" si="15"/>
        <v>#REF!</v>
      </c>
      <c r="AA58" s="24"/>
      <c r="AB58" s="23" t="e">
        <f t="shared" si="16"/>
        <v>#REF!</v>
      </c>
      <c r="AC58" s="24"/>
      <c r="AD58" s="23">
        <f t="shared" si="17"/>
        <v>0</v>
      </c>
      <c r="AE58" s="24"/>
      <c r="AF58" s="18"/>
    </row>
    <row r="59" spans="1:32" x14ac:dyDescent="0.15">
      <c r="A59" s="13" t="s">
        <v>62</v>
      </c>
      <c r="B59" s="13" t="s">
        <v>0</v>
      </c>
      <c r="C59" s="13" t="s">
        <v>73</v>
      </c>
      <c r="D59" s="13" t="s">
        <v>26</v>
      </c>
      <c r="F59" s="14" t="e">
        <f>+#REF!</f>
        <v>#REF!</v>
      </c>
      <c r="G59" s="14" t="e">
        <f t="shared" si="12"/>
        <v>#REF!</v>
      </c>
      <c r="T59" s="19"/>
      <c r="U59" s="20" t="e">
        <f t="shared" si="13"/>
        <v>#REF!</v>
      </c>
      <c r="V59" s="25"/>
      <c r="W59" s="20">
        <f t="shared" si="14"/>
        <v>0</v>
      </c>
      <c r="X59" s="24"/>
      <c r="Y59" s="24"/>
      <c r="Z59" s="23" t="e">
        <f t="shared" si="15"/>
        <v>#REF!</v>
      </c>
      <c r="AA59" s="24"/>
      <c r="AB59" s="23" t="e">
        <f t="shared" si="16"/>
        <v>#REF!</v>
      </c>
      <c r="AC59" s="24"/>
      <c r="AD59" s="23">
        <f t="shared" si="17"/>
        <v>0</v>
      </c>
      <c r="AE59" s="24"/>
      <c r="AF59" s="18"/>
    </row>
    <row r="60" spans="1:32" x14ac:dyDescent="0.15">
      <c r="A60" s="13" t="s">
        <v>62</v>
      </c>
      <c r="B60" s="13" t="s">
        <v>1</v>
      </c>
      <c r="C60" s="13" t="s">
        <v>73</v>
      </c>
      <c r="D60" s="13" t="s">
        <v>26</v>
      </c>
      <c r="F60" s="14" t="e">
        <f>+#REF!</f>
        <v>#REF!</v>
      </c>
      <c r="G60" s="14" t="e">
        <f t="shared" si="12"/>
        <v>#REF!</v>
      </c>
      <c r="T60" s="19"/>
      <c r="U60" s="20" t="e">
        <f t="shared" si="13"/>
        <v>#REF!</v>
      </c>
      <c r="V60" s="25"/>
      <c r="W60" s="20">
        <f t="shared" si="14"/>
        <v>0</v>
      </c>
      <c r="X60" s="24"/>
      <c r="Y60" s="24"/>
      <c r="Z60" s="23" t="e">
        <f t="shared" si="15"/>
        <v>#REF!</v>
      </c>
      <c r="AA60" s="24"/>
      <c r="AB60" s="23" t="e">
        <f t="shared" si="16"/>
        <v>#REF!</v>
      </c>
      <c r="AC60" s="24"/>
      <c r="AD60" s="23">
        <f t="shared" si="17"/>
        <v>0</v>
      </c>
      <c r="AE60" s="24"/>
      <c r="AF60" s="18"/>
    </row>
    <row r="61" spans="1:32" x14ac:dyDescent="0.15">
      <c r="A61" s="13" t="s">
        <v>62</v>
      </c>
      <c r="B61" s="13" t="s">
        <v>3</v>
      </c>
      <c r="C61" s="13" t="s">
        <v>73</v>
      </c>
      <c r="D61" s="13" t="s">
        <v>26</v>
      </c>
      <c r="F61" s="14" t="e">
        <f>+#REF!</f>
        <v>#REF!</v>
      </c>
      <c r="G61" s="14" t="e">
        <f t="shared" si="12"/>
        <v>#REF!</v>
      </c>
      <c r="T61" s="19"/>
      <c r="U61" s="20" t="e">
        <f t="shared" si="13"/>
        <v>#REF!</v>
      </c>
      <c r="V61" s="25"/>
      <c r="W61" s="20">
        <f t="shared" si="14"/>
        <v>0</v>
      </c>
      <c r="X61" s="24"/>
      <c r="Y61" s="24"/>
      <c r="Z61" s="23" t="e">
        <f t="shared" si="15"/>
        <v>#REF!</v>
      </c>
      <c r="AA61" s="24"/>
      <c r="AB61" s="23" t="e">
        <f t="shared" si="16"/>
        <v>#REF!</v>
      </c>
      <c r="AC61" s="24"/>
      <c r="AD61" s="23">
        <f t="shared" si="17"/>
        <v>0</v>
      </c>
      <c r="AE61" s="24"/>
      <c r="AF61" s="18"/>
    </row>
    <row r="62" spans="1:32" x14ac:dyDescent="0.15">
      <c r="A62" s="13" t="s">
        <v>62</v>
      </c>
      <c r="B62" s="13" t="s">
        <v>2</v>
      </c>
      <c r="C62" s="13" t="s">
        <v>73</v>
      </c>
      <c r="D62" s="13" t="s">
        <v>26</v>
      </c>
      <c r="F62" s="14" t="e">
        <f>+#REF!</f>
        <v>#REF!</v>
      </c>
      <c r="G62" s="14" t="e">
        <f t="shared" si="12"/>
        <v>#REF!</v>
      </c>
      <c r="T62" s="19"/>
      <c r="U62" s="20" t="e">
        <f t="shared" si="13"/>
        <v>#REF!</v>
      </c>
      <c r="V62" s="25"/>
      <c r="W62" s="20">
        <f t="shared" si="14"/>
        <v>0</v>
      </c>
      <c r="X62" s="24"/>
      <c r="Y62" s="24"/>
      <c r="Z62" s="23" t="e">
        <f t="shared" si="15"/>
        <v>#REF!</v>
      </c>
      <c r="AA62" s="24"/>
      <c r="AB62" s="23" t="e">
        <f t="shared" si="16"/>
        <v>#REF!</v>
      </c>
      <c r="AC62" s="24"/>
      <c r="AD62" s="23">
        <f t="shared" si="17"/>
        <v>0</v>
      </c>
      <c r="AE62" s="24"/>
      <c r="AF62" s="18"/>
    </row>
    <row r="63" spans="1:32" x14ac:dyDescent="0.15">
      <c r="A63" s="13" t="s">
        <v>62</v>
      </c>
      <c r="B63" s="13" t="s">
        <v>9</v>
      </c>
      <c r="C63" s="13" t="s">
        <v>73</v>
      </c>
      <c r="D63" s="13" t="s">
        <v>26</v>
      </c>
      <c r="F63" s="14" t="e">
        <f>+#REF!</f>
        <v>#REF!</v>
      </c>
      <c r="G63" s="14" t="e">
        <f t="shared" si="12"/>
        <v>#REF!</v>
      </c>
      <c r="T63" s="19"/>
      <c r="U63" s="20" t="e">
        <f t="shared" si="13"/>
        <v>#REF!</v>
      </c>
      <c r="V63" s="25"/>
      <c r="W63" s="20">
        <f t="shared" si="14"/>
        <v>0</v>
      </c>
      <c r="X63" s="24"/>
      <c r="Y63" s="24"/>
      <c r="Z63" s="23" t="e">
        <f t="shared" si="15"/>
        <v>#REF!</v>
      </c>
      <c r="AA63" s="24"/>
      <c r="AB63" s="23" t="e">
        <f t="shared" si="16"/>
        <v>#REF!</v>
      </c>
      <c r="AC63" s="24"/>
      <c r="AD63" s="23">
        <f t="shared" si="17"/>
        <v>0</v>
      </c>
      <c r="AE63" s="24"/>
      <c r="AF63" s="18"/>
    </row>
    <row r="64" spans="1:32" x14ac:dyDescent="0.15">
      <c r="A64" s="13" t="s">
        <v>62</v>
      </c>
      <c r="B64" s="13" t="s">
        <v>10</v>
      </c>
      <c r="C64" s="13" t="s">
        <v>73</v>
      </c>
      <c r="D64" s="13" t="s">
        <v>26</v>
      </c>
      <c r="F64" s="14" t="e">
        <f>+#REF!</f>
        <v>#REF!</v>
      </c>
      <c r="G64" s="14" t="e">
        <f t="shared" si="12"/>
        <v>#REF!</v>
      </c>
      <c r="T64" s="19"/>
      <c r="U64" s="20" t="e">
        <f t="shared" si="13"/>
        <v>#REF!</v>
      </c>
      <c r="V64" s="25"/>
      <c r="W64" s="20">
        <f t="shared" si="14"/>
        <v>0</v>
      </c>
      <c r="X64" s="24"/>
      <c r="Y64" s="24"/>
      <c r="Z64" s="23" t="e">
        <f t="shared" si="15"/>
        <v>#REF!</v>
      </c>
      <c r="AA64" s="24"/>
      <c r="AB64" s="23" t="e">
        <f t="shared" si="16"/>
        <v>#REF!</v>
      </c>
      <c r="AC64" s="24"/>
      <c r="AD64" s="23">
        <f t="shared" si="17"/>
        <v>0</v>
      </c>
      <c r="AE64" s="24"/>
      <c r="AF64" s="18"/>
    </row>
    <row r="65" spans="1:32" x14ac:dyDescent="0.15">
      <c r="A65" s="13" t="s">
        <v>62</v>
      </c>
      <c r="B65" s="13" t="s">
        <v>12</v>
      </c>
      <c r="C65" s="13" t="s">
        <v>73</v>
      </c>
      <c r="D65" s="13" t="s">
        <v>26</v>
      </c>
      <c r="F65" s="14" t="e">
        <f>+#REF!</f>
        <v>#REF!</v>
      </c>
      <c r="G65" s="14" t="e">
        <f t="shared" si="12"/>
        <v>#REF!</v>
      </c>
      <c r="T65" s="19"/>
      <c r="U65" s="20" t="e">
        <f t="shared" si="13"/>
        <v>#REF!</v>
      </c>
      <c r="V65" s="25"/>
      <c r="W65" s="20">
        <f t="shared" si="14"/>
        <v>0</v>
      </c>
      <c r="X65" s="24"/>
      <c r="Y65" s="24"/>
      <c r="Z65" s="23" t="e">
        <f t="shared" si="15"/>
        <v>#REF!</v>
      </c>
      <c r="AA65" s="24"/>
      <c r="AB65" s="23">
        <f t="shared" si="16"/>
        <v>0</v>
      </c>
      <c r="AC65" s="24"/>
      <c r="AD65" s="23" t="e">
        <f t="shared" si="17"/>
        <v>#REF!</v>
      </c>
      <c r="AE65" s="24"/>
      <c r="AF65" s="18"/>
    </row>
    <row r="66" spans="1:32" x14ac:dyDescent="0.15">
      <c r="A66" s="13" t="s">
        <v>62</v>
      </c>
      <c r="B66" s="13" t="s">
        <v>5</v>
      </c>
      <c r="C66" s="13" t="s">
        <v>61</v>
      </c>
      <c r="D66" s="13" t="s">
        <v>61</v>
      </c>
      <c r="F66" s="14" t="e">
        <f>+#REF!</f>
        <v>#REF!</v>
      </c>
      <c r="G66" s="14" t="e">
        <f t="shared" ref="G66:G97" si="18">$F66*SUMIF($D:$D,$D66,$H:$H)</f>
        <v>#REF!</v>
      </c>
      <c r="T66" s="19"/>
      <c r="U66" s="20" t="e">
        <f t="shared" ref="U66:U97" si="19">$G66*SUMIF($D:$D,$D66,$T:$T)</f>
        <v>#REF!</v>
      </c>
      <c r="V66" s="25"/>
      <c r="W66" s="20">
        <f t="shared" ref="W66:W97" si="20">IF(OR($C66="TOP GP",$C66="BI",$C66="hr",$C66="工作流",$C66="CRM",$C66="PDM"),$F66*0.5*0.2,IF($C66="易飞",$F66*0.5*0.05,0))</f>
        <v>0</v>
      </c>
      <c r="X66" s="24"/>
      <c r="Y66" s="24"/>
      <c r="Z66" s="23" t="e">
        <f t="shared" ref="Z66:Z97" si="21">($G66*(1-VLOOKUP($D66,$D$1:$X$13,COLUMN($X$1)-3,0))-$W66)*VLOOKUP($D66,$D$1:$Y$13,COLUMN($Y$1)-3,0)</f>
        <v>#REF!</v>
      </c>
      <c r="AA66" s="24"/>
      <c r="AB66" s="23" t="e">
        <f t="shared" ref="AB66:AB97" si="22">IF($B66="战略拓展部",0,($G66*(1-SUMIF($D:$D,$D66,$X:$X))-$W66)*VLOOKUP($D66,$D$1:$AA$13,COLUMN($AA$1)-3,0))</f>
        <v>#REF!</v>
      </c>
      <c r="AC66" s="24"/>
      <c r="AD66" s="23">
        <f t="shared" ref="AD66:AD97" si="23">IF($B66="战略拓展部",($G66*(1-SUMIF($D:$D,$D66,$X:$X))-$W66)*VLOOKUP($D66,$D$1:$AC$13,COLUMN($AC$1)-3,0),0)</f>
        <v>0</v>
      </c>
      <c r="AE66" s="24"/>
      <c r="AF66" s="18"/>
    </row>
    <row r="67" spans="1:32" x14ac:dyDescent="0.15">
      <c r="A67" s="13" t="s">
        <v>62</v>
      </c>
      <c r="B67" s="13" t="s">
        <v>6</v>
      </c>
      <c r="C67" s="13" t="s">
        <v>61</v>
      </c>
      <c r="D67" s="13" t="s">
        <v>61</v>
      </c>
      <c r="F67" s="14" t="e">
        <f>+#REF!</f>
        <v>#REF!</v>
      </c>
      <c r="G67" s="14" t="e">
        <f t="shared" si="18"/>
        <v>#REF!</v>
      </c>
      <c r="T67" s="19"/>
      <c r="U67" s="20" t="e">
        <f t="shared" si="19"/>
        <v>#REF!</v>
      </c>
      <c r="V67" s="25"/>
      <c r="W67" s="20">
        <f t="shared" si="20"/>
        <v>0</v>
      </c>
      <c r="X67" s="24"/>
      <c r="Y67" s="24"/>
      <c r="Z67" s="23" t="e">
        <f t="shared" si="21"/>
        <v>#REF!</v>
      </c>
      <c r="AA67" s="24"/>
      <c r="AB67" s="23" t="e">
        <f t="shared" si="22"/>
        <v>#REF!</v>
      </c>
      <c r="AC67" s="24"/>
      <c r="AD67" s="23">
        <f t="shared" si="23"/>
        <v>0</v>
      </c>
      <c r="AE67" s="24"/>
      <c r="AF67" s="18"/>
    </row>
    <row r="68" spans="1:32" x14ac:dyDescent="0.15">
      <c r="A68" s="13" t="s">
        <v>62</v>
      </c>
      <c r="B68" s="13" t="s">
        <v>7</v>
      </c>
      <c r="C68" s="13" t="s">
        <v>61</v>
      </c>
      <c r="D68" s="13" t="s">
        <v>61</v>
      </c>
      <c r="F68" s="14" t="e">
        <f>+#REF!</f>
        <v>#REF!</v>
      </c>
      <c r="G68" s="14" t="e">
        <f t="shared" si="18"/>
        <v>#REF!</v>
      </c>
      <c r="T68" s="19"/>
      <c r="U68" s="20" t="e">
        <f t="shared" si="19"/>
        <v>#REF!</v>
      </c>
      <c r="V68" s="25"/>
      <c r="W68" s="20">
        <f t="shared" si="20"/>
        <v>0</v>
      </c>
      <c r="X68" s="24"/>
      <c r="Y68" s="24"/>
      <c r="Z68" s="23" t="e">
        <f t="shared" si="21"/>
        <v>#REF!</v>
      </c>
      <c r="AA68" s="24"/>
      <c r="AB68" s="23" t="e">
        <f t="shared" si="22"/>
        <v>#REF!</v>
      </c>
      <c r="AC68" s="24"/>
      <c r="AD68" s="23">
        <f t="shared" si="23"/>
        <v>0</v>
      </c>
      <c r="AE68" s="24"/>
      <c r="AF68" s="18"/>
    </row>
    <row r="69" spans="1:32" x14ac:dyDescent="0.15">
      <c r="A69" s="13" t="s">
        <v>62</v>
      </c>
      <c r="B69" s="13" t="s">
        <v>8</v>
      </c>
      <c r="C69" s="13" t="s">
        <v>61</v>
      </c>
      <c r="D69" s="13" t="s">
        <v>61</v>
      </c>
      <c r="F69" s="14" t="e">
        <f>+#REF!</f>
        <v>#REF!</v>
      </c>
      <c r="G69" s="14" t="e">
        <f t="shared" si="18"/>
        <v>#REF!</v>
      </c>
      <c r="T69" s="19"/>
      <c r="U69" s="20" t="e">
        <f t="shared" si="19"/>
        <v>#REF!</v>
      </c>
      <c r="V69" s="25"/>
      <c r="W69" s="20">
        <f t="shared" si="20"/>
        <v>0</v>
      </c>
      <c r="X69" s="24"/>
      <c r="Y69" s="24"/>
      <c r="Z69" s="23" t="e">
        <f t="shared" si="21"/>
        <v>#REF!</v>
      </c>
      <c r="AA69" s="24"/>
      <c r="AB69" s="23" t="e">
        <f t="shared" si="22"/>
        <v>#REF!</v>
      </c>
      <c r="AC69" s="24"/>
      <c r="AD69" s="23">
        <f t="shared" si="23"/>
        <v>0</v>
      </c>
      <c r="AE69" s="24"/>
      <c r="AF69" s="18"/>
    </row>
    <row r="70" spans="1:32" x14ac:dyDescent="0.15">
      <c r="A70" s="13" t="s">
        <v>62</v>
      </c>
      <c r="B70" s="13" t="s">
        <v>11</v>
      </c>
      <c r="C70" s="13" t="s">
        <v>61</v>
      </c>
      <c r="D70" s="13" t="s">
        <v>61</v>
      </c>
      <c r="F70" s="14" t="e">
        <f>+#REF!</f>
        <v>#REF!</v>
      </c>
      <c r="G70" s="14" t="e">
        <f t="shared" si="18"/>
        <v>#REF!</v>
      </c>
      <c r="T70" s="19"/>
      <c r="U70" s="20" t="e">
        <f t="shared" si="19"/>
        <v>#REF!</v>
      </c>
      <c r="V70" s="25"/>
      <c r="W70" s="20">
        <f t="shared" si="20"/>
        <v>0</v>
      </c>
      <c r="X70" s="24"/>
      <c r="Y70" s="24"/>
      <c r="Z70" s="23" t="e">
        <f t="shared" si="21"/>
        <v>#REF!</v>
      </c>
      <c r="AA70" s="24"/>
      <c r="AB70" s="23" t="e">
        <f t="shared" si="22"/>
        <v>#REF!</v>
      </c>
      <c r="AC70" s="24"/>
      <c r="AD70" s="23">
        <f t="shared" si="23"/>
        <v>0</v>
      </c>
      <c r="AE70" s="24"/>
      <c r="AF70" s="18"/>
    </row>
    <row r="71" spans="1:32" x14ac:dyDescent="0.15">
      <c r="A71" s="13" t="s">
        <v>62</v>
      </c>
      <c r="B71" s="13" t="s">
        <v>4</v>
      </c>
      <c r="C71" s="13" t="s">
        <v>61</v>
      </c>
      <c r="D71" s="13" t="s">
        <v>61</v>
      </c>
      <c r="F71" s="14" t="e">
        <f>+#REF!</f>
        <v>#REF!</v>
      </c>
      <c r="G71" s="14" t="e">
        <f t="shared" si="18"/>
        <v>#REF!</v>
      </c>
      <c r="T71" s="19"/>
      <c r="U71" s="20" t="e">
        <f t="shared" si="19"/>
        <v>#REF!</v>
      </c>
      <c r="V71" s="25"/>
      <c r="W71" s="20">
        <f t="shared" si="20"/>
        <v>0</v>
      </c>
      <c r="X71" s="24"/>
      <c r="Y71" s="24"/>
      <c r="Z71" s="23" t="e">
        <f t="shared" si="21"/>
        <v>#REF!</v>
      </c>
      <c r="AA71" s="24"/>
      <c r="AB71" s="23" t="e">
        <f t="shared" si="22"/>
        <v>#REF!</v>
      </c>
      <c r="AC71" s="24"/>
      <c r="AD71" s="23">
        <f t="shared" si="23"/>
        <v>0</v>
      </c>
      <c r="AE71" s="24"/>
      <c r="AF71" s="18"/>
    </row>
    <row r="72" spans="1:32" x14ac:dyDescent="0.15">
      <c r="A72" s="13" t="s">
        <v>62</v>
      </c>
      <c r="B72" s="13" t="s">
        <v>0</v>
      </c>
      <c r="C72" s="13" t="s">
        <v>61</v>
      </c>
      <c r="D72" s="13" t="s">
        <v>61</v>
      </c>
      <c r="F72" s="14" t="e">
        <f>+#REF!</f>
        <v>#REF!</v>
      </c>
      <c r="G72" s="14" t="e">
        <f t="shared" si="18"/>
        <v>#REF!</v>
      </c>
      <c r="T72" s="19"/>
      <c r="U72" s="20" t="e">
        <f t="shared" si="19"/>
        <v>#REF!</v>
      </c>
      <c r="V72" s="25"/>
      <c r="W72" s="20">
        <f t="shared" si="20"/>
        <v>0</v>
      </c>
      <c r="X72" s="24"/>
      <c r="Y72" s="24"/>
      <c r="Z72" s="23" t="e">
        <f t="shared" si="21"/>
        <v>#REF!</v>
      </c>
      <c r="AA72" s="24"/>
      <c r="AB72" s="23" t="e">
        <f t="shared" si="22"/>
        <v>#REF!</v>
      </c>
      <c r="AC72" s="24"/>
      <c r="AD72" s="23">
        <f t="shared" si="23"/>
        <v>0</v>
      </c>
      <c r="AE72" s="24"/>
      <c r="AF72" s="18"/>
    </row>
    <row r="73" spans="1:32" x14ac:dyDescent="0.15">
      <c r="A73" s="13" t="s">
        <v>62</v>
      </c>
      <c r="B73" s="13" t="s">
        <v>1</v>
      </c>
      <c r="C73" s="13" t="s">
        <v>61</v>
      </c>
      <c r="D73" s="13" t="s">
        <v>61</v>
      </c>
      <c r="F73" s="14" t="e">
        <f>+#REF!</f>
        <v>#REF!</v>
      </c>
      <c r="G73" s="14" t="e">
        <f t="shared" si="18"/>
        <v>#REF!</v>
      </c>
      <c r="T73" s="19"/>
      <c r="U73" s="20" t="e">
        <f t="shared" si="19"/>
        <v>#REF!</v>
      </c>
      <c r="V73" s="25"/>
      <c r="W73" s="20">
        <f t="shared" si="20"/>
        <v>0</v>
      </c>
      <c r="X73" s="24"/>
      <c r="Y73" s="24"/>
      <c r="Z73" s="23" t="e">
        <f t="shared" si="21"/>
        <v>#REF!</v>
      </c>
      <c r="AA73" s="24"/>
      <c r="AB73" s="23" t="e">
        <f t="shared" si="22"/>
        <v>#REF!</v>
      </c>
      <c r="AC73" s="24"/>
      <c r="AD73" s="23">
        <f t="shared" si="23"/>
        <v>0</v>
      </c>
      <c r="AE73" s="24"/>
      <c r="AF73" s="18"/>
    </row>
    <row r="74" spans="1:32" x14ac:dyDescent="0.15">
      <c r="A74" s="13" t="s">
        <v>62</v>
      </c>
      <c r="B74" s="13" t="s">
        <v>3</v>
      </c>
      <c r="C74" s="13" t="s">
        <v>61</v>
      </c>
      <c r="D74" s="13" t="s">
        <v>61</v>
      </c>
      <c r="F74" s="14" t="e">
        <f>+#REF!</f>
        <v>#REF!</v>
      </c>
      <c r="G74" s="14" t="e">
        <f t="shared" si="18"/>
        <v>#REF!</v>
      </c>
      <c r="T74" s="19"/>
      <c r="U74" s="20" t="e">
        <f t="shared" si="19"/>
        <v>#REF!</v>
      </c>
      <c r="V74" s="25"/>
      <c r="W74" s="20">
        <f t="shared" si="20"/>
        <v>0</v>
      </c>
      <c r="X74" s="24"/>
      <c r="Y74" s="24"/>
      <c r="Z74" s="23" t="e">
        <f t="shared" si="21"/>
        <v>#REF!</v>
      </c>
      <c r="AA74" s="24"/>
      <c r="AB74" s="23" t="e">
        <f t="shared" si="22"/>
        <v>#REF!</v>
      </c>
      <c r="AC74" s="24"/>
      <c r="AD74" s="23">
        <f t="shared" si="23"/>
        <v>0</v>
      </c>
      <c r="AE74" s="24"/>
      <c r="AF74" s="18"/>
    </row>
    <row r="75" spans="1:32" x14ac:dyDescent="0.15">
      <c r="A75" s="13" t="s">
        <v>62</v>
      </c>
      <c r="B75" s="13" t="s">
        <v>2</v>
      </c>
      <c r="C75" s="13" t="s">
        <v>61</v>
      </c>
      <c r="D75" s="13" t="s">
        <v>61</v>
      </c>
      <c r="F75" s="14" t="e">
        <f>+#REF!</f>
        <v>#REF!</v>
      </c>
      <c r="G75" s="14" t="e">
        <f t="shared" si="18"/>
        <v>#REF!</v>
      </c>
      <c r="T75" s="19"/>
      <c r="U75" s="20" t="e">
        <f t="shared" si="19"/>
        <v>#REF!</v>
      </c>
      <c r="V75" s="25"/>
      <c r="W75" s="20">
        <f t="shared" si="20"/>
        <v>0</v>
      </c>
      <c r="X75" s="24"/>
      <c r="Y75" s="24"/>
      <c r="Z75" s="23" t="e">
        <f t="shared" si="21"/>
        <v>#REF!</v>
      </c>
      <c r="AA75" s="24"/>
      <c r="AB75" s="23" t="e">
        <f t="shared" si="22"/>
        <v>#REF!</v>
      </c>
      <c r="AC75" s="24"/>
      <c r="AD75" s="23">
        <f t="shared" si="23"/>
        <v>0</v>
      </c>
      <c r="AE75" s="24"/>
      <c r="AF75" s="18"/>
    </row>
    <row r="76" spans="1:32" x14ac:dyDescent="0.15">
      <c r="A76" s="13" t="s">
        <v>62</v>
      </c>
      <c r="B76" s="13" t="s">
        <v>9</v>
      </c>
      <c r="C76" s="13" t="s">
        <v>61</v>
      </c>
      <c r="D76" s="13" t="s">
        <v>61</v>
      </c>
      <c r="F76" s="14" t="e">
        <f>+#REF!</f>
        <v>#REF!</v>
      </c>
      <c r="G76" s="14" t="e">
        <f t="shared" si="18"/>
        <v>#REF!</v>
      </c>
      <c r="T76" s="19"/>
      <c r="U76" s="20" t="e">
        <f t="shared" si="19"/>
        <v>#REF!</v>
      </c>
      <c r="V76" s="25"/>
      <c r="W76" s="20">
        <f t="shared" si="20"/>
        <v>0</v>
      </c>
      <c r="X76" s="24"/>
      <c r="Y76" s="24"/>
      <c r="Z76" s="23" t="e">
        <f t="shared" si="21"/>
        <v>#REF!</v>
      </c>
      <c r="AA76" s="24"/>
      <c r="AB76" s="23" t="e">
        <f t="shared" si="22"/>
        <v>#REF!</v>
      </c>
      <c r="AC76" s="24"/>
      <c r="AD76" s="23">
        <f t="shared" si="23"/>
        <v>0</v>
      </c>
      <c r="AE76" s="24"/>
      <c r="AF76" s="18"/>
    </row>
    <row r="77" spans="1:32" x14ac:dyDescent="0.15">
      <c r="A77" s="13" t="s">
        <v>62</v>
      </c>
      <c r="B77" s="13" t="s">
        <v>10</v>
      </c>
      <c r="C77" s="13" t="s">
        <v>61</v>
      </c>
      <c r="D77" s="13" t="s">
        <v>61</v>
      </c>
      <c r="F77" s="14" t="e">
        <f>+#REF!</f>
        <v>#REF!</v>
      </c>
      <c r="G77" s="14" t="e">
        <f t="shared" si="18"/>
        <v>#REF!</v>
      </c>
      <c r="T77" s="19"/>
      <c r="U77" s="20" t="e">
        <f t="shared" si="19"/>
        <v>#REF!</v>
      </c>
      <c r="V77" s="25"/>
      <c r="W77" s="20">
        <f t="shared" si="20"/>
        <v>0</v>
      </c>
      <c r="X77" s="24"/>
      <c r="Y77" s="24"/>
      <c r="Z77" s="23" t="e">
        <f t="shared" si="21"/>
        <v>#REF!</v>
      </c>
      <c r="AA77" s="24"/>
      <c r="AB77" s="23" t="e">
        <f t="shared" si="22"/>
        <v>#REF!</v>
      </c>
      <c r="AC77" s="24"/>
      <c r="AD77" s="23">
        <f t="shared" si="23"/>
        <v>0</v>
      </c>
      <c r="AE77" s="24"/>
      <c r="AF77" s="18"/>
    </row>
    <row r="78" spans="1:32" x14ac:dyDescent="0.15">
      <c r="A78" s="13" t="s">
        <v>62</v>
      </c>
      <c r="B78" s="13" t="s">
        <v>12</v>
      </c>
      <c r="C78" s="13" t="s">
        <v>61</v>
      </c>
      <c r="D78" s="13" t="s">
        <v>61</v>
      </c>
      <c r="F78" s="14" t="e">
        <f>+#REF!</f>
        <v>#REF!</v>
      </c>
      <c r="G78" s="14" t="e">
        <f t="shared" si="18"/>
        <v>#REF!</v>
      </c>
      <c r="T78" s="19"/>
      <c r="U78" s="20" t="e">
        <f t="shared" si="19"/>
        <v>#REF!</v>
      </c>
      <c r="V78" s="25"/>
      <c r="W78" s="20">
        <f t="shared" si="20"/>
        <v>0</v>
      </c>
      <c r="X78" s="24"/>
      <c r="Y78" s="24"/>
      <c r="Z78" s="23" t="e">
        <f t="shared" si="21"/>
        <v>#REF!</v>
      </c>
      <c r="AA78" s="24"/>
      <c r="AB78" s="23">
        <f t="shared" si="22"/>
        <v>0</v>
      </c>
      <c r="AC78" s="24"/>
      <c r="AD78" s="23" t="e">
        <f t="shared" si="23"/>
        <v>#REF!</v>
      </c>
      <c r="AE78" s="24"/>
      <c r="AF78" s="18"/>
    </row>
    <row r="79" spans="1:32" x14ac:dyDescent="0.15">
      <c r="A79" s="13" t="s">
        <v>62</v>
      </c>
      <c r="B79" s="13" t="s">
        <v>5</v>
      </c>
      <c r="C79" s="13" t="s">
        <v>74</v>
      </c>
      <c r="D79" s="13" t="s">
        <v>74</v>
      </c>
      <c r="F79" s="14" t="e">
        <f>+#REF!</f>
        <v>#REF!</v>
      </c>
      <c r="G79" s="14" t="e">
        <f t="shared" si="18"/>
        <v>#REF!</v>
      </c>
      <c r="T79" s="19"/>
      <c r="U79" s="20" t="e">
        <f t="shared" si="19"/>
        <v>#REF!</v>
      </c>
      <c r="V79" s="25"/>
      <c r="W79" s="20">
        <f t="shared" si="20"/>
        <v>0</v>
      </c>
      <c r="X79" s="24"/>
      <c r="Y79" s="24"/>
      <c r="Z79" s="23" t="e">
        <f t="shared" si="21"/>
        <v>#REF!</v>
      </c>
      <c r="AA79" s="24"/>
      <c r="AB79" s="23" t="e">
        <f t="shared" si="22"/>
        <v>#REF!</v>
      </c>
      <c r="AC79" s="24"/>
      <c r="AD79" s="23">
        <f t="shared" si="23"/>
        <v>0</v>
      </c>
      <c r="AE79" s="24"/>
      <c r="AF79" s="18"/>
    </row>
    <row r="80" spans="1:32" x14ac:dyDescent="0.15">
      <c r="A80" s="13" t="s">
        <v>62</v>
      </c>
      <c r="B80" s="13" t="s">
        <v>6</v>
      </c>
      <c r="C80" s="13" t="s">
        <v>74</v>
      </c>
      <c r="D80" s="13" t="s">
        <v>74</v>
      </c>
      <c r="F80" s="14" t="e">
        <f>+#REF!</f>
        <v>#REF!</v>
      </c>
      <c r="G80" s="14" t="e">
        <f t="shared" si="18"/>
        <v>#REF!</v>
      </c>
      <c r="T80" s="19"/>
      <c r="U80" s="20" t="e">
        <f t="shared" si="19"/>
        <v>#REF!</v>
      </c>
      <c r="V80" s="25"/>
      <c r="W80" s="20">
        <f t="shared" si="20"/>
        <v>0</v>
      </c>
      <c r="X80" s="24"/>
      <c r="Y80" s="24"/>
      <c r="Z80" s="23" t="e">
        <f t="shared" si="21"/>
        <v>#REF!</v>
      </c>
      <c r="AA80" s="24"/>
      <c r="AB80" s="23" t="e">
        <f t="shared" si="22"/>
        <v>#REF!</v>
      </c>
      <c r="AC80" s="24"/>
      <c r="AD80" s="23">
        <f t="shared" si="23"/>
        <v>0</v>
      </c>
      <c r="AE80" s="24"/>
      <c r="AF80" s="18"/>
    </row>
    <row r="81" spans="1:32" x14ac:dyDescent="0.15">
      <c r="A81" s="13" t="s">
        <v>62</v>
      </c>
      <c r="B81" s="13" t="s">
        <v>7</v>
      </c>
      <c r="C81" s="13" t="s">
        <v>74</v>
      </c>
      <c r="D81" s="13" t="s">
        <v>74</v>
      </c>
      <c r="F81" s="14" t="e">
        <f>+#REF!</f>
        <v>#REF!</v>
      </c>
      <c r="G81" s="14" t="e">
        <f t="shared" si="18"/>
        <v>#REF!</v>
      </c>
      <c r="T81" s="19"/>
      <c r="U81" s="20" t="e">
        <f t="shared" si="19"/>
        <v>#REF!</v>
      </c>
      <c r="V81" s="25"/>
      <c r="W81" s="20">
        <f t="shared" si="20"/>
        <v>0</v>
      </c>
      <c r="X81" s="24"/>
      <c r="Y81" s="24"/>
      <c r="Z81" s="23" t="e">
        <f t="shared" si="21"/>
        <v>#REF!</v>
      </c>
      <c r="AA81" s="24"/>
      <c r="AB81" s="23" t="e">
        <f t="shared" si="22"/>
        <v>#REF!</v>
      </c>
      <c r="AC81" s="24"/>
      <c r="AD81" s="23">
        <f t="shared" si="23"/>
        <v>0</v>
      </c>
      <c r="AE81" s="24"/>
      <c r="AF81" s="18"/>
    </row>
    <row r="82" spans="1:32" x14ac:dyDescent="0.15">
      <c r="A82" s="13" t="s">
        <v>62</v>
      </c>
      <c r="B82" s="13" t="s">
        <v>8</v>
      </c>
      <c r="C82" s="13" t="s">
        <v>74</v>
      </c>
      <c r="D82" s="13" t="s">
        <v>74</v>
      </c>
      <c r="F82" s="14" t="e">
        <f>+#REF!</f>
        <v>#REF!</v>
      </c>
      <c r="G82" s="14" t="e">
        <f t="shared" si="18"/>
        <v>#REF!</v>
      </c>
      <c r="T82" s="19"/>
      <c r="U82" s="20" t="e">
        <f t="shared" si="19"/>
        <v>#REF!</v>
      </c>
      <c r="V82" s="25"/>
      <c r="W82" s="20">
        <f t="shared" si="20"/>
        <v>0</v>
      </c>
      <c r="X82" s="24"/>
      <c r="Y82" s="24"/>
      <c r="Z82" s="23" t="e">
        <f t="shared" si="21"/>
        <v>#REF!</v>
      </c>
      <c r="AA82" s="24"/>
      <c r="AB82" s="23" t="e">
        <f t="shared" si="22"/>
        <v>#REF!</v>
      </c>
      <c r="AC82" s="24"/>
      <c r="AD82" s="23">
        <f t="shared" si="23"/>
        <v>0</v>
      </c>
      <c r="AE82" s="24"/>
      <c r="AF82" s="18"/>
    </row>
    <row r="83" spans="1:32" x14ac:dyDescent="0.15">
      <c r="A83" s="13" t="s">
        <v>62</v>
      </c>
      <c r="B83" s="13" t="s">
        <v>11</v>
      </c>
      <c r="C83" s="13" t="s">
        <v>74</v>
      </c>
      <c r="D83" s="13" t="s">
        <v>74</v>
      </c>
      <c r="F83" s="14" t="e">
        <f>+#REF!</f>
        <v>#REF!</v>
      </c>
      <c r="G83" s="14" t="e">
        <f t="shared" si="18"/>
        <v>#REF!</v>
      </c>
      <c r="T83" s="19"/>
      <c r="U83" s="20" t="e">
        <f t="shared" si="19"/>
        <v>#REF!</v>
      </c>
      <c r="V83" s="25"/>
      <c r="W83" s="20">
        <f t="shared" si="20"/>
        <v>0</v>
      </c>
      <c r="X83" s="24"/>
      <c r="Y83" s="24"/>
      <c r="Z83" s="23" t="e">
        <f t="shared" si="21"/>
        <v>#REF!</v>
      </c>
      <c r="AA83" s="24"/>
      <c r="AB83" s="23" t="e">
        <f t="shared" si="22"/>
        <v>#REF!</v>
      </c>
      <c r="AC83" s="24"/>
      <c r="AD83" s="23">
        <f t="shared" si="23"/>
        <v>0</v>
      </c>
      <c r="AE83" s="24"/>
      <c r="AF83" s="18"/>
    </row>
    <row r="84" spans="1:32" x14ac:dyDescent="0.15">
      <c r="A84" s="13" t="s">
        <v>62</v>
      </c>
      <c r="B84" s="13" t="s">
        <v>4</v>
      </c>
      <c r="C84" s="13" t="s">
        <v>74</v>
      </c>
      <c r="D84" s="13" t="s">
        <v>74</v>
      </c>
      <c r="F84" s="14" t="e">
        <f>+#REF!</f>
        <v>#REF!</v>
      </c>
      <c r="G84" s="14" t="e">
        <f t="shared" si="18"/>
        <v>#REF!</v>
      </c>
      <c r="T84" s="19"/>
      <c r="U84" s="20" t="e">
        <f t="shared" si="19"/>
        <v>#REF!</v>
      </c>
      <c r="V84" s="25"/>
      <c r="W84" s="20">
        <f t="shared" si="20"/>
        <v>0</v>
      </c>
      <c r="X84" s="24"/>
      <c r="Y84" s="24"/>
      <c r="Z84" s="23" t="e">
        <f t="shared" si="21"/>
        <v>#REF!</v>
      </c>
      <c r="AA84" s="24"/>
      <c r="AB84" s="23" t="e">
        <f t="shared" si="22"/>
        <v>#REF!</v>
      </c>
      <c r="AC84" s="24"/>
      <c r="AD84" s="23">
        <f t="shared" si="23"/>
        <v>0</v>
      </c>
      <c r="AE84" s="24"/>
      <c r="AF84" s="18"/>
    </row>
    <row r="85" spans="1:32" x14ac:dyDescent="0.15">
      <c r="A85" s="13" t="s">
        <v>62</v>
      </c>
      <c r="B85" s="13" t="s">
        <v>0</v>
      </c>
      <c r="C85" s="13" t="s">
        <v>74</v>
      </c>
      <c r="D85" s="13" t="s">
        <v>74</v>
      </c>
      <c r="F85" s="14" t="e">
        <f>+#REF!</f>
        <v>#REF!</v>
      </c>
      <c r="G85" s="14" t="e">
        <f t="shared" si="18"/>
        <v>#REF!</v>
      </c>
      <c r="T85" s="19"/>
      <c r="U85" s="20" t="e">
        <f t="shared" si="19"/>
        <v>#REF!</v>
      </c>
      <c r="V85" s="25"/>
      <c r="W85" s="20">
        <f t="shared" si="20"/>
        <v>0</v>
      </c>
      <c r="X85" s="24"/>
      <c r="Y85" s="24"/>
      <c r="Z85" s="23" t="e">
        <f t="shared" si="21"/>
        <v>#REF!</v>
      </c>
      <c r="AA85" s="24"/>
      <c r="AB85" s="23" t="e">
        <f t="shared" si="22"/>
        <v>#REF!</v>
      </c>
      <c r="AC85" s="24"/>
      <c r="AD85" s="23">
        <f t="shared" si="23"/>
        <v>0</v>
      </c>
      <c r="AE85" s="24"/>
      <c r="AF85" s="18"/>
    </row>
    <row r="86" spans="1:32" x14ac:dyDescent="0.15">
      <c r="A86" s="13" t="s">
        <v>62</v>
      </c>
      <c r="B86" s="13" t="s">
        <v>1</v>
      </c>
      <c r="C86" s="13" t="s">
        <v>74</v>
      </c>
      <c r="D86" s="13" t="s">
        <v>74</v>
      </c>
      <c r="F86" s="14" t="e">
        <f>+#REF!</f>
        <v>#REF!</v>
      </c>
      <c r="G86" s="14" t="e">
        <f t="shared" si="18"/>
        <v>#REF!</v>
      </c>
      <c r="T86" s="19"/>
      <c r="U86" s="20" t="e">
        <f t="shared" si="19"/>
        <v>#REF!</v>
      </c>
      <c r="V86" s="25"/>
      <c r="W86" s="20">
        <f t="shared" si="20"/>
        <v>0</v>
      </c>
      <c r="X86" s="24"/>
      <c r="Y86" s="24"/>
      <c r="Z86" s="23" t="e">
        <f t="shared" si="21"/>
        <v>#REF!</v>
      </c>
      <c r="AA86" s="24"/>
      <c r="AB86" s="23" t="e">
        <f t="shared" si="22"/>
        <v>#REF!</v>
      </c>
      <c r="AC86" s="24"/>
      <c r="AD86" s="23">
        <f t="shared" si="23"/>
        <v>0</v>
      </c>
      <c r="AE86" s="24"/>
      <c r="AF86" s="18"/>
    </row>
    <row r="87" spans="1:32" x14ac:dyDescent="0.15">
      <c r="A87" s="13" t="s">
        <v>62</v>
      </c>
      <c r="B87" s="13" t="s">
        <v>3</v>
      </c>
      <c r="C87" s="13" t="s">
        <v>74</v>
      </c>
      <c r="D87" s="13" t="s">
        <v>74</v>
      </c>
      <c r="F87" s="14" t="e">
        <f>+#REF!</f>
        <v>#REF!</v>
      </c>
      <c r="G87" s="14" t="e">
        <f t="shared" si="18"/>
        <v>#REF!</v>
      </c>
      <c r="T87" s="19"/>
      <c r="U87" s="20" t="e">
        <f t="shared" si="19"/>
        <v>#REF!</v>
      </c>
      <c r="V87" s="25"/>
      <c r="W87" s="20">
        <f t="shared" si="20"/>
        <v>0</v>
      </c>
      <c r="X87" s="24"/>
      <c r="Y87" s="24"/>
      <c r="Z87" s="23" t="e">
        <f t="shared" si="21"/>
        <v>#REF!</v>
      </c>
      <c r="AA87" s="24"/>
      <c r="AB87" s="23" t="e">
        <f t="shared" si="22"/>
        <v>#REF!</v>
      </c>
      <c r="AC87" s="24"/>
      <c r="AD87" s="23">
        <f t="shared" si="23"/>
        <v>0</v>
      </c>
      <c r="AE87" s="24"/>
      <c r="AF87" s="18"/>
    </row>
    <row r="88" spans="1:32" x14ac:dyDescent="0.15">
      <c r="A88" s="13" t="s">
        <v>62</v>
      </c>
      <c r="B88" s="13" t="s">
        <v>2</v>
      </c>
      <c r="C88" s="13" t="s">
        <v>74</v>
      </c>
      <c r="D88" s="13" t="s">
        <v>74</v>
      </c>
      <c r="F88" s="14" t="e">
        <f>+#REF!</f>
        <v>#REF!</v>
      </c>
      <c r="G88" s="14" t="e">
        <f t="shared" si="18"/>
        <v>#REF!</v>
      </c>
      <c r="T88" s="19"/>
      <c r="U88" s="20" t="e">
        <f t="shared" si="19"/>
        <v>#REF!</v>
      </c>
      <c r="V88" s="25"/>
      <c r="W88" s="20">
        <f t="shared" si="20"/>
        <v>0</v>
      </c>
      <c r="X88" s="24"/>
      <c r="Y88" s="24"/>
      <c r="Z88" s="23" t="e">
        <f t="shared" si="21"/>
        <v>#REF!</v>
      </c>
      <c r="AA88" s="24"/>
      <c r="AB88" s="23" t="e">
        <f t="shared" si="22"/>
        <v>#REF!</v>
      </c>
      <c r="AC88" s="24"/>
      <c r="AD88" s="23">
        <f t="shared" si="23"/>
        <v>0</v>
      </c>
      <c r="AE88" s="24"/>
      <c r="AF88" s="18"/>
    </row>
    <row r="89" spans="1:32" x14ac:dyDescent="0.15">
      <c r="A89" s="13" t="s">
        <v>62</v>
      </c>
      <c r="B89" s="13" t="s">
        <v>9</v>
      </c>
      <c r="C89" s="13" t="s">
        <v>74</v>
      </c>
      <c r="D89" s="13" t="s">
        <v>74</v>
      </c>
      <c r="F89" s="14" t="e">
        <f>+#REF!</f>
        <v>#REF!</v>
      </c>
      <c r="G89" s="14" t="e">
        <f t="shared" si="18"/>
        <v>#REF!</v>
      </c>
      <c r="T89" s="19"/>
      <c r="U89" s="20" t="e">
        <f t="shared" si="19"/>
        <v>#REF!</v>
      </c>
      <c r="V89" s="25"/>
      <c r="W89" s="20">
        <f t="shared" si="20"/>
        <v>0</v>
      </c>
      <c r="X89" s="24"/>
      <c r="Y89" s="24"/>
      <c r="Z89" s="23" t="e">
        <f t="shared" si="21"/>
        <v>#REF!</v>
      </c>
      <c r="AA89" s="24"/>
      <c r="AB89" s="23" t="e">
        <f t="shared" si="22"/>
        <v>#REF!</v>
      </c>
      <c r="AC89" s="24"/>
      <c r="AD89" s="23">
        <f t="shared" si="23"/>
        <v>0</v>
      </c>
      <c r="AE89" s="24"/>
      <c r="AF89" s="18"/>
    </row>
    <row r="90" spans="1:32" x14ac:dyDescent="0.15">
      <c r="A90" s="13" t="s">
        <v>62</v>
      </c>
      <c r="B90" s="13" t="s">
        <v>10</v>
      </c>
      <c r="C90" s="13" t="s">
        <v>74</v>
      </c>
      <c r="D90" s="13" t="s">
        <v>74</v>
      </c>
      <c r="F90" s="14" t="e">
        <f>+#REF!</f>
        <v>#REF!</v>
      </c>
      <c r="G90" s="14" t="e">
        <f t="shared" si="18"/>
        <v>#REF!</v>
      </c>
      <c r="T90" s="19"/>
      <c r="U90" s="20" t="e">
        <f t="shared" si="19"/>
        <v>#REF!</v>
      </c>
      <c r="V90" s="25"/>
      <c r="W90" s="20">
        <f t="shared" si="20"/>
        <v>0</v>
      </c>
      <c r="X90" s="24"/>
      <c r="Y90" s="24"/>
      <c r="Z90" s="23" t="e">
        <f t="shared" si="21"/>
        <v>#REF!</v>
      </c>
      <c r="AA90" s="24"/>
      <c r="AB90" s="23" t="e">
        <f t="shared" si="22"/>
        <v>#REF!</v>
      </c>
      <c r="AC90" s="24"/>
      <c r="AD90" s="23">
        <f t="shared" si="23"/>
        <v>0</v>
      </c>
      <c r="AE90" s="24"/>
      <c r="AF90" s="18"/>
    </row>
    <row r="91" spans="1:32" x14ac:dyDescent="0.15">
      <c r="A91" s="13" t="s">
        <v>62</v>
      </c>
      <c r="B91" s="13" t="s">
        <v>12</v>
      </c>
      <c r="C91" s="13" t="s">
        <v>74</v>
      </c>
      <c r="D91" s="13" t="s">
        <v>74</v>
      </c>
      <c r="F91" s="14" t="e">
        <f>+#REF!</f>
        <v>#REF!</v>
      </c>
      <c r="G91" s="14" t="e">
        <f t="shared" si="18"/>
        <v>#REF!</v>
      </c>
      <c r="T91" s="19"/>
      <c r="U91" s="20" t="e">
        <f t="shared" si="19"/>
        <v>#REF!</v>
      </c>
      <c r="V91" s="25"/>
      <c r="W91" s="20">
        <f t="shared" si="20"/>
        <v>0</v>
      </c>
      <c r="X91" s="24"/>
      <c r="Y91" s="24"/>
      <c r="Z91" s="23" t="e">
        <f t="shared" si="21"/>
        <v>#REF!</v>
      </c>
      <c r="AA91" s="24"/>
      <c r="AB91" s="23">
        <f t="shared" si="22"/>
        <v>0</v>
      </c>
      <c r="AC91" s="24"/>
      <c r="AD91" s="23" t="e">
        <f t="shared" si="23"/>
        <v>#REF!</v>
      </c>
      <c r="AE91" s="24"/>
      <c r="AF91" s="18"/>
    </row>
    <row r="92" spans="1:32" x14ac:dyDescent="0.15">
      <c r="A92" s="13" t="s">
        <v>62</v>
      </c>
      <c r="B92" s="13" t="s">
        <v>5</v>
      </c>
      <c r="C92" s="13" t="s">
        <v>75</v>
      </c>
      <c r="D92" s="13" t="s">
        <v>75</v>
      </c>
      <c r="F92" s="14" t="e">
        <f>+#REF!</f>
        <v>#REF!</v>
      </c>
      <c r="G92" s="14" t="e">
        <f t="shared" si="18"/>
        <v>#REF!</v>
      </c>
      <c r="T92" s="19"/>
      <c r="U92" s="20" t="e">
        <f t="shared" si="19"/>
        <v>#REF!</v>
      </c>
      <c r="V92" s="25"/>
      <c r="W92" s="20">
        <f t="shared" si="20"/>
        <v>0</v>
      </c>
      <c r="X92" s="24"/>
      <c r="Y92" s="24"/>
      <c r="Z92" s="23" t="e">
        <f t="shared" si="21"/>
        <v>#REF!</v>
      </c>
      <c r="AA92" s="24"/>
      <c r="AB92" s="23" t="e">
        <f t="shared" si="22"/>
        <v>#REF!</v>
      </c>
      <c r="AC92" s="24"/>
      <c r="AD92" s="23">
        <f t="shared" si="23"/>
        <v>0</v>
      </c>
      <c r="AE92" s="24"/>
      <c r="AF92" s="18"/>
    </row>
    <row r="93" spans="1:32" x14ac:dyDescent="0.15">
      <c r="A93" s="13" t="s">
        <v>62</v>
      </c>
      <c r="B93" s="13" t="s">
        <v>6</v>
      </c>
      <c r="C93" s="13" t="s">
        <v>75</v>
      </c>
      <c r="D93" s="13" t="s">
        <v>75</v>
      </c>
      <c r="F93" s="14" t="e">
        <f>+#REF!</f>
        <v>#REF!</v>
      </c>
      <c r="G93" s="14" t="e">
        <f t="shared" si="18"/>
        <v>#REF!</v>
      </c>
      <c r="T93" s="19"/>
      <c r="U93" s="20" t="e">
        <f t="shared" si="19"/>
        <v>#REF!</v>
      </c>
      <c r="V93" s="25"/>
      <c r="W93" s="20">
        <f t="shared" si="20"/>
        <v>0</v>
      </c>
      <c r="X93" s="24"/>
      <c r="Y93" s="24"/>
      <c r="Z93" s="23" t="e">
        <f t="shared" si="21"/>
        <v>#REF!</v>
      </c>
      <c r="AA93" s="24"/>
      <c r="AB93" s="23" t="e">
        <f t="shared" si="22"/>
        <v>#REF!</v>
      </c>
      <c r="AC93" s="24"/>
      <c r="AD93" s="23">
        <f t="shared" si="23"/>
        <v>0</v>
      </c>
      <c r="AE93" s="24"/>
      <c r="AF93" s="18"/>
    </row>
    <row r="94" spans="1:32" x14ac:dyDescent="0.15">
      <c r="A94" s="13" t="s">
        <v>62</v>
      </c>
      <c r="B94" s="13" t="s">
        <v>7</v>
      </c>
      <c r="C94" s="13" t="s">
        <v>75</v>
      </c>
      <c r="D94" s="13" t="s">
        <v>75</v>
      </c>
      <c r="F94" s="14" t="e">
        <f>+#REF!</f>
        <v>#REF!</v>
      </c>
      <c r="G94" s="14" t="e">
        <f t="shared" si="18"/>
        <v>#REF!</v>
      </c>
      <c r="T94" s="19"/>
      <c r="U94" s="20" t="e">
        <f t="shared" si="19"/>
        <v>#REF!</v>
      </c>
      <c r="V94" s="25"/>
      <c r="W94" s="20">
        <f t="shared" si="20"/>
        <v>0</v>
      </c>
      <c r="X94" s="24"/>
      <c r="Y94" s="24"/>
      <c r="Z94" s="23" t="e">
        <f t="shared" si="21"/>
        <v>#REF!</v>
      </c>
      <c r="AA94" s="24"/>
      <c r="AB94" s="23" t="e">
        <f t="shared" si="22"/>
        <v>#REF!</v>
      </c>
      <c r="AC94" s="24"/>
      <c r="AD94" s="23">
        <f t="shared" si="23"/>
        <v>0</v>
      </c>
      <c r="AE94" s="24"/>
      <c r="AF94" s="18"/>
    </row>
    <row r="95" spans="1:32" x14ac:dyDescent="0.15">
      <c r="A95" s="13" t="s">
        <v>62</v>
      </c>
      <c r="B95" s="13" t="s">
        <v>8</v>
      </c>
      <c r="C95" s="13" t="s">
        <v>75</v>
      </c>
      <c r="D95" s="13" t="s">
        <v>75</v>
      </c>
      <c r="F95" s="14" t="e">
        <f>+#REF!</f>
        <v>#REF!</v>
      </c>
      <c r="G95" s="14" t="e">
        <f t="shared" si="18"/>
        <v>#REF!</v>
      </c>
      <c r="T95" s="19"/>
      <c r="U95" s="20" t="e">
        <f t="shared" si="19"/>
        <v>#REF!</v>
      </c>
      <c r="V95" s="25"/>
      <c r="W95" s="20">
        <f t="shared" si="20"/>
        <v>0</v>
      </c>
      <c r="X95" s="24"/>
      <c r="Y95" s="24"/>
      <c r="Z95" s="23" t="e">
        <f t="shared" si="21"/>
        <v>#REF!</v>
      </c>
      <c r="AA95" s="24"/>
      <c r="AB95" s="23" t="e">
        <f t="shared" si="22"/>
        <v>#REF!</v>
      </c>
      <c r="AC95" s="24"/>
      <c r="AD95" s="23">
        <f t="shared" si="23"/>
        <v>0</v>
      </c>
      <c r="AE95" s="24"/>
      <c r="AF95" s="18"/>
    </row>
    <row r="96" spans="1:32" x14ac:dyDescent="0.15">
      <c r="A96" s="13" t="s">
        <v>62</v>
      </c>
      <c r="B96" s="13" t="s">
        <v>11</v>
      </c>
      <c r="C96" s="13" t="s">
        <v>75</v>
      </c>
      <c r="D96" s="13" t="s">
        <v>75</v>
      </c>
      <c r="F96" s="14" t="e">
        <f>+#REF!</f>
        <v>#REF!</v>
      </c>
      <c r="G96" s="14" t="e">
        <f t="shared" si="18"/>
        <v>#REF!</v>
      </c>
      <c r="T96" s="19"/>
      <c r="U96" s="20" t="e">
        <f t="shared" si="19"/>
        <v>#REF!</v>
      </c>
      <c r="V96" s="25"/>
      <c r="W96" s="20">
        <f t="shared" si="20"/>
        <v>0</v>
      </c>
      <c r="X96" s="24"/>
      <c r="Y96" s="24"/>
      <c r="Z96" s="23" t="e">
        <f t="shared" si="21"/>
        <v>#REF!</v>
      </c>
      <c r="AA96" s="24"/>
      <c r="AB96" s="23" t="e">
        <f t="shared" si="22"/>
        <v>#REF!</v>
      </c>
      <c r="AC96" s="24"/>
      <c r="AD96" s="23">
        <f t="shared" si="23"/>
        <v>0</v>
      </c>
      <c r="AE96" s="24"/>
      <c r="AF96" s="18"/>
    </row>
    <row r="97" spans="1:32" x14ac:dyDescent="0.15">
      <c r="A97" s="13" t="s">
        <v>62</v>
      </c>
      <c r="B97" s="13" t="s">
        <v>4</v>
      </c>
      <c r="C97" s="13" t="s">
        <v>75</v>
      </c>
      <c r="D97" s="13" t="s">
        <v>75</v>
      </c>
      <c r="F97" s="14" t="e">
        <f>+#REF!</f>
        <v>#REF!</v>
      </c>
      <c r="G97" s="14" t="e">
        <f t="shared" si="18"/>
        <v>#REF!</v>
      </c>
      <c r="T97" s="19"/>
      <c r="U97" s="20" t="e">
        <f t="shared" si="19"/>
        <v>#REF!</v>
      </c>
      <c r="V97" s="25"/>
      <c r="W97" s="20">
        <f t="shared" si="20"/>
        <v>0</v>
      </c>
      <c r="X97" s="24"/>
      <c r="Y97" s="24"/>
      <c r="Z97" s="23" t="e">
        <f t="shared" si="21"/>
        <v>#REF!</v>
      </c>
      <c r="AA97" s="24"/>
      <c r="AB97" s="23" t="e">
        <f t="shared" si="22"/>
        <v>#REF!</v>
      </c>
      <c r="AC97" s="24"/>
      <c r="AD97" s="23">
        <f t="shared" si="23"/>
        <v>0</v>
      </c>
      <c r="AE97" s="24"/>
      <c r="AF97" s="18"/>
    </row>
    <row r="98" spans="1:32" x14ac:dyDescent="0.15">
      <c r="A98" s="13" t="s">
        <v>62</v>
      </c>
      <c r="B98" s="13" t="s">
        <v>0</v>
      </c>
      <c r="C98" s="13" t="s">
        <v>75</v>
      </c>
      <c r="D98" s="13" t="s">
        <v>75</v>
      </c>
      <c r="F98" s="14" t="e">
        <f>+#REF!</f>
        <v>#REF!</v>
      </c>
      <c r="G98" s="14" t="e">
        <f t="shared" ref="G98:G129" si="24">$F98*SUMIF($D:$D,$D98,$H:$H)</f>
        <v>#REF!</v>
      </c>
      <c r="T98" s="19"/>
      <c r="U98" s="20" t="e">
        <f t="shared" ref="U98:U129" si="25">$G98*SUMIF($D:$D,$D98,$T:$T)</f>
        <v>#REF!</v>
      </c>
      <c r="V98" s="25"/>
      <c r="W98" s="20">
        <f t="shared" ref="W98:W129" si="26">IF(OR($C98="TOP GP",$C98="BI",$C98="hr",$C98="工作流",$C98="CRM",$C98="PDM"),$F98*0.5*0.2,IF($C98="易飞",$F98*0.5*0.05,0))</f>
        <v>0</v>
      </c>
      <c r="X98" s="24"/>
      <c r="Y98" s="24"/>
      <c r="Z98" s="23" t="e">
        <f t="shared" ref="Z98:Z129" si="27">($G98*(1-VLOOKUP($D98,$D$1:$X$13,COLUMN($X$1)-3,0))-$W98)*VLOOKUP($D98,$D$1:$Y$13,COLUMN($Y$1)-3,0)</f>
        <v>#REF!</v>
      </c>
      <c r="AA98" s="24"/>
      <c r="AB98" s="23" t="e">
        <f t="shared" ref="AB98:AB129" si="28">IF($B98="战略拓展部",0,($G98*(1-SUMIF($D:$D,$D98,$X:$X))-$W98)*VLOOKUP($D98,$D$1:$AA$13,COLUMN($AA$1)-3,0))</f>
        <v>#REF!</v>
      </c>
      <c r="AC98" s="24"/>
      <c r="AD98" s="23">
        <f t="shared" ref="AD98:AD129" si="29">IF($B98="战略拓展部",($G98*(1-SUMIF($D:$D,$D98,$X:$X))-$W98)*VLOOKUP($D98,$D$1:$AC$13,COLUMN($AC$1)-3,0),0)</f>
        <v>0</v>
      </c>
      <c r="AE98" s="24"/>
      <c r="AF98" s="18"/>
    </row>
    <row r="99" spans="1:32" x14ac:dyDescent="0.15">
      <c r="A99" s="13" t="s">
        <v>62</v>
      </c>
      <c r="B99" s="13" t="s">
        <v>1</v>
      </c>
      <c r="C99" s="13" t="s">
        <v>75</v>
      </c>
      <c r="D99" s="13" t="s">
        <v>75</v>
      </c>
      <c r="F99" s="14" t="e">
        <f>+#REF!</f>
        <v>#REF!</v>
      </c>
      <c r="G99" s="14" t="e">
        <f t="shared" si="24"/>
        <v>#REF!</v>
      </c>
      <c r="T99" s="19"/>
      <c r="U99" s="20" t="e">
        <f t="shared" si="25"/>
        <v>#REF!</v>
      </c>
      <c r="V99" s="25"/>
      <c r="W99" s="20">
        <f t="shared" si="26"/>
        <v>0</v>
      </c>
      <c r="X99" s="24"/>
      <c r="Y99" s="24"/>
      <c r="Z99" s="23" t="e">
        <f t="shared" si="27"/>
        <v>#REF!</v>
      </c>
      <c r="AA99" s="24"/>
      <c r="AB99" s="23" t="e">
        <f t="shared" si="28"/>
        <v>#REF!</v>
      </c>
      <c r="AC99" s="24"/>
      <c r="AD99" s="23">
        <f t="shared" si="29"/>
        <v>0</v>
      </c>
      <c r="AE99" s="24"/>
      <c r="AF99" s="18"/>
    </row>
    <row r="100" spans="1:32" x14ac:dyDescent="0.15">
      <c r="A100" s="13" t="s">
        <v>62</v>
      </c>
      <c r="B100" s="13" t="s">
        <v>3</v>
      </c>
      <c r="C100" s="13" t="s">
        <v>75</v>
      </c>
      <c r="D100" s="13" t="s">
        <v>75</v>
      </c>
      <c r="F100" s="14" t="e">
        <f>+#REF!</f>
        <v>#REF!</v>
      </c>
      <c r="G100" s="14" t="e">
        <f t="shared" si="24"/>
        <v>#REF!</v>
      </c>
      <c r="T100" s="19"/>
      <c r="U100" s="20" t="e">
        <f t="shared" si="25"/>
        <v>#REF!</v>
      </c>
      <c r="V100" s="25"/>
      <c r="W100" s="20">
        <f t="shared" si="26"/>
        <v>0</v>
      </c>
      <c r="X100" s="24"/>
      <c r="Y100" s="24"/>
      <c r="Z100" s="23" t="e">
        <f t="shared" si="27"/>
        <v>#REF!</v>
      </c>
      <c r="AA100" s="24"/>
      <c r="AB100" s="23" t="e">
        <f t="shared" si="28"/>
        <v>#REF!</v>
      </c>
      <c r="AC100" s="24"/>
      <c r="AD100" s="23">
        <f t="shared" si="29"/>
        <v>0</v>
      </c>
      <c r="AE100" s="24"/>
      <c r="AF100" s="18"/>
    </row>
    <row r="101" spans="1:32" x14ac:dyDescent="0.15">
      <c r="A101" s="13" t="s">
        <v>62</v>
      </c>
      <c r="B101" s="13" t="s">
        <v>2</v>
      </c>
      <c r="C101" s="13" t="s">
        <v>75</v>
      </c>
      <c r="D101" s="13" t="s">
        <v>75</v>
      </c>
      <c r="F101" s="14" t="e">
        <f>+#REF!</f>
        <v>#REF!</v>
      </c>
      <c r="G101" s="14" t="e">
        <f t="shared" si="24"/>
        <v>#REF!</v>
      </c>
      <c r="T101" s="19"/>
      <c r="U101" s="20" t="e">
        <f t="shared" si="25"/>
        <v>#REF!</v>
      </c>
      <c r="V101" s="25"/>
      <c r="W101" s="20">
        <f t="shared" si="26"/>
        <v>0</v>
      </c>
      <c r="X101" s="24"/>
      <c r="Y101" s="24"/>
      <c r="Z101" s="23" t="e">
        <f t="shared" si="27"/>
        <v>#REF!</v>
      </c>
      <c r="AA101" s="24"/>
      <c r="AB101" s="23" t="e">
        <f t="shared" si="28"/>
        <v>#REF!</v>
      </c>
      <c r="AC101" s="24"/>
      <c r="AD101" s="23">
        <f t="shared" si="29"/>
        <v>0</v>
      </c>
      <c r="AE101" s="24"/>
      <c r="AF101" s="18"/>
    </row>
    <row r="102" spans="1:32" x14ac:dyDescent="0.15">
      <c r="A102" s="13" t="s">
        <v>62</v>
      </c>
      <c r="B102" s="13" t="s">
        <v>9</v>
      </c>
      <c r="C102" s="13" t="s">
        <v>75</v>
      </c>
      <c r="D102" s="13" t="s">
        <v>75</v>
      </c>
      <c r="F102" s="14" t="e">
        <f>+#REF!</f>
        <v>#REF!</v>
      </c>
      <c r="G102" s="14" t="e">
        <f t="shared" si="24"/>
        <v>#REF!</v>
      </c>
      <c r="T102" s="19"/>
      <c r="U102" s="20" t="e">
        <f t="shared" si="25"/>
        <v>#REF!</v>
      </c>
      <c r="V102" s="25"/>
      <c r="W102" s="20">
        <f t="shared" si="26"/>
        <v>0</v>
      </c>
      <c r="X102" s="24"/>
      <c r="Y102" s="24"/>
      <c r="Z102" s="23" t="e">
        <f t="shared" si="27"/>
        <v>#REF!</v>
      </c>
      <c r="AA102" s="24"/>
      <c r="AB102" s="23" t="e">
        <f t="shared" si="28"/>
        <v>#REF!</v>
      </c>
      <c r="AC102" s="24"/>
      <c r="AD102" s="23">
        <f t="shared" si="29"/>
        <v>0</v>
      </c>
      <c r="AE102" s="24"/>
      <c r="AF102" s="18"/>
    </row>
    <row r="103" spans="1:32" x14ac:dyDescent="0.15">
      <c r="A103" s="13" t="s">
        <v>62</v>
      </c>
      <c r="B103" s="13" t="s">
        <v>10</v>
      </c>
      <c r="C103" s="13" t="s">
        <v>75</v>
      </c>
      <c r="D103" s="13" t="s">
        <v>75</v>
      </c>
      <c r="F103" s="14" t="e">
        <f>+#REF!</f>
        <v>#REF!</v>
      </c>
      <c r="G103" s="14" t="e">
        <f t="shared" si="24"/>
        <v>#REF!</v>
      </c>
      <c r="T103" s="19"/>
      <c r="U103" s="20" t="e">
        <f t="shared" si="25"/>
        <v>#REF!</v>
      </c>
      <c r="V103" s="25"/>
      <c r="W103" s="20">
        <f t="shared" si="26"/>
        <v>0</v>
      </c>
      <c r="X103" s="24"/>
      <c r="Y103" s="24"/>
      <c r="Z103" s="23" t="e">
        <f t="shared" si="27"/>
        <v>#REF!</v>
      </c>
      <c r="AA103" s="24"/>
      <c r="AB103" s="23" t="e">
        <f t="shared" si="28"/>
        <v>#REF!</v>
      </c>
      <c r="AC103" s="24"/>
      <c r="AD103" s="23">
        <f t="shared" si="29"/>
        <v>0</v>
      </c>
      <c r="AE103" s="24"/>
      <c r="AF103" s="18"/>
    </row>
    <row r="104" spans="1:32" x14ac:dyDescent="0.15">
      <c r="A104" s="13" t="s">
        <v>62</v>
      </c>
      <c r="B104" s="13" t="s">
        <v>12</v>
      </c>
      <c r="C104" s="13" t="s">
        <v>75</v>
      </c>
      <c r="D104" s="13" t="s">
        <v>75</v>
      </c>
      <c r="F104" s="14" t="e">
        <f>+#REF!</f>
        <v>#REF!</v>
      </c>
      <c r="G104" s="14" t="e">
        <f t="shared" si="24"/>
        <v>#REF!</v>
      </c>
      <c r="T104" s="19"/>
      <c r="U104" s="20" t="e">
        <f t="shared" si="25"/>
        <v>#REF!</v>
      </c>
      <c r="V104" s="25"/>
      <c r="W104" s="20">
        <f t="shared" si="26"/>
        <v>0</v>
      </c>
      <c r="X104" s="24"/>
      <c r="Y104" s="24"/>
      <c r="Z104" s="23" t="e">
        <f t="shared" si="27"/>
        <v>#REF!</v>
      </c>
      <c r="AA104" s="24"/>
      <c r="AB104" s="23">
        <f t="shared" si="28"/>
        <v>0</v>
      </c>
      <c r="AC104" s="24"/>
      <c r="AD104" s="23" t="e">
        <f t="shared" si="29"/>
        <v>#REF!</v>
      </c>
      <c r="AE104" s="24"/>
      <c r="AF104" s="18"/>
    </row>
    <row r="105" spans="1:32" x14ac:dyDescent="0.15">
      <c r="A105" s="13" t="s">
        <v>62</v>
      </c>
      <c r="B105" s="13" t="s">
        <v>5</v>
      </c>
      <c r="C105" s="13" t="s">
        <v>76</v>
      </c>
      <c r="D105" s="13" t="s">
        <v>76</v>
      </c>
      <c r="F105" s="14" t="e">
        <f>+#REF!</f>
        <v>#REF!</v>
      </c>
      <c r="G105" s="14" t="e">
        <f t="shared" si="24"/>
        <v>#REF!</v>
      </c>
      <c r="T105" s="19"/>
      <c r="U105" s="20" t="e">
        <f t="shared" si="25"/>
        <v>#REF!</v>
      </c>
      <c r="V105" s="25"/>
      <c r="W105" s="20" t="e">
        <f t="shared" si="26"/>
        <v>#REF!</v>
      </c>
      <c r="X105" s="24"/>
      <c r="Y105" s="24"/>
      <c r="Z105" s="23" t="e">
        <f t="shared" si="27"/>
        <v>#REF!</v>
      </c>
      <c r="AA105" s="24"/>
      <c r="AB105" s="23" t="e">
        <f t="shared" si="28"/>
        <v>#REF!</v>
      </c>
      <c r="AC105" s="24"/>
      <c r="AD105" s="23">
        <f t="shared" si="29"/>
        <v>0</v>
      </c>
      <c r="AE105" s="24"/>
      <c r="AF105" s="18"/>
    </row>
    <row r="106" spans="1:32" x14ac:dyDescent="0.15">
      <c r="A106" s="13" t="s">
        <v>62</v>
      </c>
      <c r="B106" s="13" t="s">
        <v>6</v>
      </c>
      <c r="C106" s="13" t="s">
        <v>76</v>
      </c>
      <c r="D106" s="13" t="s">
        <v>76</v>
      </c>
      <c r="F106" s="14" t="e">
        <f>+#REF!</f>
        <v>#REF!</v>
      </c>
      <c r="G106" s="14" t="e">
        <f t="shared" si="24"/>
        <v>#REF!</v>
      </c>
      <c r="T106" s="19"/>
      <c r="U106" s="20" t="e">
        <f t="shared" si="25"/>
        <v>#REF!</v>
      </c>
      <c r="V106" s="25"/>
      <c r="W106" s="20" t="e">
        <f t="shared" si="26"/>
        <v>#REF!</v>
      </c>
      <c r="X106" s="24"/>
      <c r="Y106" s="24"/>
      <c r="Z106" s="23" t="e">
        <f t="shared" si="27"/>
        <v>#REF!</v>
      </c>
      <c r="AA106" s="24"/>
      <c r="AB106" s="23" t="e">
        <f t="shared" si="28"/>
        <v>#REF!</v>
      </c>
      <c r="AC106" s="24"/>
      <c r="AD106" s="23">
        <f t="shared" si="29"/>
        <v>0</v>
      </c>
      <c r="AE106" s="24"/>
      <c r="AF106" s="18"/>
    </row>
    <row r="107" spans="1:32" x14ac:dyDescent="0.15">
      <c r="A107" s="13" t="s">
        <v>62</v>
      </c>
      <c r="B107" s="13" t="s">
        <v>7</v>
      </c>
      <c r="C107" s="13" t="s">
        <v>76</v>
      </c>
      <c r="D107" s="13" t="s">
        <v>76</v>
      </c>
      <c r="F107" s="14" t="e">
        <f>+#REF!</f>
        <v>#REF!</v>
      </c>
      <c r="G107" s="14" t="e">
        <f t="shared" si="24"/>
        <v>#REF!</v>
      </c>
      <c r="T107" s="19"/>
      <c r="U107" s="20" t="e">
        <f t="shared" si="25"/>
        <v>#REF!</v>
      </c>
      <c r="V107" s="25"/>
      <c r="W107" s="20" t="e">
        <f t="shared" si="26"/>
        <v>#REF!</v>
      </c>
      <c r="X107" s="24"/>
      <c r="Y107" s="24"/>
      <c r="Z107" s="23" t="e">
        <f t="shared" si="27"/>
        <v>#REF!</v>
      </c>
      <c r="AA107" s="24"/>
      <c r="AB107" s="23" t="e">
        <f t="shared" si="28"/>
        <v>#REF!</v>
      </c>
      <c r="AC107" s="24"/>
      <c r="AD107" s="23">
        <f t="shared" si="29"/>
        <v>0</v>
      </c>
      <c r="AE107" s="24"/>
      <c r="AF107" s="18"/>
    </row>
    <row r="108" spans="1:32" x14ac:dyDescent="0.15">
      <c r="A108" s="13" t="s">
        <v>62</v>
      </c>
      <c r="B108" s="13" t="s">
        <v>8</v>
      </c>
      <c r="C108" s="13" t="s">
        <v>76</v>
      </c>
      <c r="D108" s="13" t="s">
        <v>76</v>
      </c>
      <c r="F108" s="14" t="e">
        <f>+#REF!</f>
        <v>#REF!</v>
      </c>
      <c r="G108" s="14" t="e">
        <f t="shared" si="24"/>
        <v>#REF!</v>
      </c>
      <c r="T108" s="19"/>
      <c r="U108" s="20" t="e">
        <f t="shared" si="25"/>
        <v>#REF!</v>
      </c>
      <c r="V108" s="25"/>
      <c r="W108" s="20" t="e">
        <f t="shared" si="26"/>
        <v>#REF!</v>
      </c>
      <c r="X108" s="24"/>
      <c r="Y108" s="24"/>
      <c r="Z108" s="23" t="e">
        <f t="shared" si="27"/>
        <v>#REF!</v>
      </c>
      <c r="AA108" s="24"/>
      <c r="AB108" s="23" t="e">
        <f t="shared" si="28"/>
        <v>#REF!</v>
      </c>
      <c r="AC108" s="24"/>
      <c r="AD108" s="23">
        <f t="shared" si="29"/>
        <v>0</v>
      </c>
      <c r="AE108" s="24"/>
      <c r="AF108" s="18"/>
    </row>
    <row r="109" spans="1:32" x14ac:dyDescent="0.15">
      <c r="A109" s="13" t="s">
        <v>62</v>
      </c>
      <c r="B109" s="13" t="s">
        <v>11</v>
      </c>
      <c r="C109" s="13" t="s">
        <v>76</v>
      </c>
      <c r="D109" s="13" t="s">
        <v>76</v>
      </c>
      <c r="F109" s="14" t="e">
        <f>+#REF!</f>
        <v>#REF!</v>
      </c>
      <c r="G109" s="14" t="e">
        <f t="shared" si="24"/>
        <v>#REF!</v>
      </c>
      <c r="T109" s="19"/>
      <c r="U109" s="20" t="e">
        <f t="shared" si="25"/>
        <v>#REF!</v>
      </c>
      <c r="V109" s="25"/>
      <c r="W109" s="20" t="e">
        <f t="shared" si="26"/>
        <v>#REF!</v>
      </c>
      <c r="X109" s="24"/>
      <c r="Y109" s="24"/>
      <c r="Z109" s="23" t="e">
        <f t="shared" si="27"/>
        <v>#REF!</v>
      </c>
      <c r="AA109" s="24"/>
      <c r="AB109" s="23" t="e">
        <f t="shared" si="28"/>
        <v>#REF!</v>
      </c>
      <c r="AC109" s="24"/>
      <c r="AD109" s="23">
        <f t="shared" si="29"/>
        <v>0</v>
      </c>
      <c r="AE109" s="24"/>
      <c r="AF109" s="18"/>
    </row>
    <row r="110" spans="1:32" x14ac:dyDescent="0.15">
      <c r="A110" s="13" t="s">
        <v>62</v>
      </c>
      <c r="B110" s="13" t="s">
        <v>4</v>
      </c>
      <c r="C110" s="13" t="s">
        <v>76</v>
      </c>
      <c r="D110" s="13" t="s">
        <v>76</v>
      </c>
      <c r="F110" s="14" t="e">
        <f>+#REF!</f>
        <v>#REF!</v>
      </c>
      <c r="G110" s="14" t="e">
        <f t="shared" si="24"/>
        <v>#REF!</v>
      </c>
      <c r="T110" s="19"/>
      <c r="U110" s="20" t="e">
        <f t="shared" si="25"/>
        <v>#REF!</v>
      </c>
      <c r="V110" s="25"/>
      <c r="W110" s="20" t="e">
        <f t="shared" si="26"/>
        <v>#REF!</v>
      </c>
      <c r="X110" s="24"/>
      <c r="Y110" s="24"/>
      <c r="Z110" s="23" t="e">
        <f t="shared" si="27"/>
        <v>#REF!</v>
      </c>
      <c r="AA110" s="24"/>
      <c r="AB110" s="23" t="e">
        <f t="shared" si="28"/>
        <v>#REF!</v>
      </c>
      <c r="AC110" s="24"/>
      <c r="AD110" s="23">
        <f t="shared" si="29"/>
        <v>0</v>
      </c>
      <c r="AE110" s="24"/>
      <c r="AF110" s="18"/>
    </row>
    <row r="111" spans="1:32" s="41" customFormat="1" x14ac:dyDescent="0.15">
      <c r="A111" s="36" t="s">
        <v>62</v>
      </c>
      <c r="B111" s="36" t="s">
        <v>0</v>
      </c>
      <c r="C111" s="13" t="s">
        <v>76</v>
      </c>
      <c r="D111" s="13" t="s">
        <v>76</v>
      </c>
      <c r="E111" s="37"/>
      <c r="F111" s="14" t="e">
        <f>+#REF!</f>
        <v>#REF!</v>
      </c>
      <c r="G111" s="14" t="e">
        <f t="shared" si="24"/>
        <v>#REF!</v>
      </c>
      <c r="H111" s="55"/>
      <c r="I111" s="37"/>
      <c r="J111" s="37"/>
      <c r="K111" s="37"/>
      <c r="L111" s="37"/>
      <c r="M111" s="37"/>
      <c r="N111" s="37"/>
      <c r="O111" s="37"/>
      <c r="P111" s="38"/>
      <c r="Q111" s="38"/>
      <c r="R111" s="22"/>
      <c r="S111" s="39"/>
      <c r="T111" s="19"/>
      <c r="U111" s="20" t="e">
        <f t="shared" si="25"/>
        <v>#REF!</v>
      </c>
      <c r="V111" s="25"/>
      <c r="W111" s="20" t="e">
        <f t="shared" si="26"/>
        <v>#REF!</v>
      </c>
      <c r="X111" s="40"/>
      <c r="Y111" s="40"/>
      <c r="Z111" s="23" t="e">
        <f t="shared" si="27"/>
        <v>#REF!</v>
      </c>
      <c r="AA111" s="40"/>
      <c r="AB111" s="23" t="e">
        <f t="shared" si="28"/>
        <v>#REF!</v>
      </c>
      <c r="AC111" s="40"/>
      <c r="AD111" s="23">
        <f t="shared" si="29"/>
        <v>0</v>
      </c>
      <c r="AE111" s="40"/>
      <c r="AF111" s="18"/>
    </row>
    <row r="112" spans="1:32" s="41" customFormat="1" x14ac:dyDescent="0.15">
      <c r="A112" s="36" t="s">
        <v>62</v>
      </c>
      <c r="B112" s="36" t="s">
        <v>1</v>
      </c>
      <c r="C112" s="13" t="s">
        <v>76</v>
      </c>
      <c r="D112" s="13" t="s">
        <v>76</v>
      </c>
      <c r="E112" s="37"/>
      <c r="F112" s="14" t="e">
        <f>+#REF!</f>
        <v>#REF!</v>
      </c>
      <c r="G112" s="14" t="e">
        <f t="shared" si="24"/>
        <v>#REF!</v>
      </c>
      <c r="H112" s="55"/>
      <c r="I112" s="37"/>
      <c r="J112" s="37"/>
      <c r="K112" s="37"/>
      <c r="L112" s="37"/>
      <c r="M112" s="37"/>
      <c r="N112" s="37"/>
      <c r="O112" s="37"/>
      <c r="P112" s="38"/>
      <c r="Q112" s="38"/>
      <c r="R112" s="22"/>
      <c r="S112" s="39"/>
      <c r="T112" s="19"/>
      <c r="U112" s="20" t="e">
        <f t="shared" si="25"/>
        <v>#REF!</v>
      </c>
      <c r="V112" s="25"/>
      <c r="W112" s="20" t="e">
        <f t="shared" si="26"/>
        <v>#REF!</v>
      </c>
      <c r="X112" s="40"/>
      <c r="Y112" s="40"/>
      <c r="Z112" s="23" t="e">
        <f t="shared" si="27"/>
        <v>#REF!</v>
      </c>
      <c r="AA112" s="40"/>
      <c r="AB112" s="23" t="e">
        <f t="shared" si="28"/>
        <v>#REF!</v>
      </c>
      <c r="AC112" s="40"/>
      <c r="AD112" s="23">
        <f t="shared" si="29"/>
        <v>0</v>
      </c>
      <c r="AE112" s="40"/>
      <c r="AF112" s="18"/>
    </row>
    <row r="113" spans="1:32" s="41" customFormat="1" x14ac:dyDescent="0.15">
      <c r="A113" s="36" t="s">
        <v>62</v>
      </c>
      <c r="B113" s="36" t="s">
        <v>3</v>
      </c>
      <c r="C113" s="13" t="s">
        <v>76</v>
      </c>
      <c r="D113" s="13" t="s">
        <v>76</v>
      </c>
      <c r="E113" s="37"/>
      <c r="F113" s="14" t="e">
        <f>+#REF!</f>
        <v>#REF!</v>
      </c>
      <c r="G113" s="14" t="e">
        <f t="shared" si="24"/>
        <v>#REF!</v>
      </c>
      <c r="H113" s="55"/>
      <c r="I113" s="37"/>
      <c r="J113" s="37"/>
      <c r="K113" s="37"/>
      <c r="L113" s="37"/>
      <c r="M113" s="37"/>
      <c r="N113" s="37"/>
      <c r="O113" s="37"/>
      <c r="P113" s="38"/>
      <c r="Q113" s="38"/>
      <c r="R113" s="22"/>
      <c r="S113" s="39"/>
      <c r="T113" s="19"/>
      <c r="U113" s="20" t="e">
        <f t="shared" si="25"/>
        <v>#REF!</v>
      </c>
      <c r="V113" s="25"/>
      <c r="W113" s="20" t="e">
        <f t="shared" si="26"/>
        <v>#REF!</v>
      </c>
      <c r="X113" s="40"/>
      <c r="Y113" s="40"/>
      <c r="Z113" s="23" t="e">
        <f t="shared" si="27"/>
        <v>#REF!</v>
      </c>
      <c r="AA113" s="40"/>
      <c r="AB113" s="23" t="e">
        <f t="shared" si="28"/>
        <v>#REF!</v>
      </c>
      <c r="AC113" s="40"/>
      <c r="AD113" s="23">
        <f t="shared" si="29"/>
        <v>0</v>
      </c>
      <c r="AE113" s="40"/>
      <c r="AF113" s="18"/>
    </row>
    <row r="114" spans="1:32" s="41" customFormat="1" x14ac:dyDescent="0.15">
      <c r="A114" s="36" t="s">
        <v>62</v>
      </c>
      <c r="B114" s="36" t="s">
        <v>2</v>
      </c>
      <c r="C114" s="13" t="s">
        <v>76</v>
      </c>
      <c r="D114" s="13" t="s">
        <v>76</v>
      </c>
      <c r="E114" s="37"/>
      <c r="F114" s="14" t="e">
        <f>+#REF!</f>
        <v>#REF!</v>
      </c>
      <c r="G114" s="14" t="e">
        <f t="shared" si="24"/>
        <v>#REF!</v>
      </c>
      <c r="H114" s="55"/>
      <c r="I114" s="37"/>
      <c r="J114" s="37"/>
      <c r="K114" s="37"/>
      <c r="L114" s="37"/>
      <c r="M114" s="37"/>
      <c r="N114" s="37"/>
      <c r="O114" s="37"/>
      <c r="P114" s="38"/>
      <c r="Q114" s="38"/>
      <c r="R114" s="22"/>
      <c r="S114" s="39"/>
      <c r="T114" s="19"/>
      <c r="U114" s="20" t="e">
        <f t="shared" si="25"/>
        <v>#REF!</v>
      </c>
      <c r="V114" s="25"/>
      <c r="W114" s="20" t="e">
        <f t="shared" si="26"/>
        <v>#REF!</v>
      </c>
      <c r="X114" s="24"/>
      <c r="Y114" s="24"/>
      <c r="Z114" s="23" t="e">
        <f t="shared" si="27"/>
        <v>#REF!</v>
      </c>
      <c r="AA114" s="24"/>
      <c r="AB114" s="23" t="e">
        <f t="shared" si="28"/>
        <v>#REF!</v>
      </c>
      <c r="AC114" s="24"/>
      <c r="AD114" s="23">
        <f t="shared" si="29"/>
        <v>0</v>
      </c>
      <c r="AE114" s="24"/>
      <c r="AF114" s="18"/>
    </row>
    <row r="115" spans="1:32" s="41" customFormat="1" x14ac:dyDescent="0.15">
      <c r="A115" s="36" t="s">
        <v>62</v>
      </c>
      <c r="B115" s="36" t="s">
        <v>9</v>
      </c>
      <c r="C115" s="13" t="s">
        <v>76</v>
      </c>
      <c r="D115" s="13" t="s">
        <v>76</v>
      </c>
      <c r="E115" s="37"/>
      <c r="F115" s="14" t="e">
        <f>+#REF!</f>
        <v>#REF!</v>
      </c>
      <c r="G115" s="14" t="e">
        <f t="shared" si="24"/>
        <v>#REF!</v>
      </c>
      <c r="H115" s="55"/>
      <c r="I115" s="37"/>
      <c r="J115" s="37"/>
      <c r="K115" s="37"/>
      <c r="L115" s="37"/>
      <c r="M115" s="37"/>
      <c r="N115" s="37"/>
      <c r="O115" s="37"/>
      <c r="P115" s="38"/>
      <c r="Q115" s="38"/>
      <c r="R115" s="22"/>
      <c r="S115" s="39"/>
      <c r="T115" s="19"/>
      <c r="U115" s="20" t="e">
        <f t="shared" si="25"/>
        <v>#REF!</v>
      </c>
      <c r="V115" s="25"/>
      <c r="W115" s="20" t="e">
        <f t="shared" si="26"/>
        <v>#REF!</v>
      </c>
      <c r="X115" s="24"/>
      <c r="Y115" s="24"/>
      <c r="Z115" s="23" t="e">
        <f t="shared" si="27"/>
        <v>#REF!</v>
      </c>
      <c r="AA115" s="24"/>
      <c r="AB115" s="23" t="e">
        <f t="shared" si="28"/>
        <v>#REF!</v>
      </c>
      <c r="AC115" s="24"/>
      <c r="AD115" s="23">
        <f t="shared" si="29"/>
        <v>0</v>
      </c>
      <c r="AE115" s="24"/>
      <c r="AF115" s="18"/>
    </row>
    <row r="116" spans="1:32" s="41" customFormat="1" x14ac:dyDescent="0.15">
      <c r="A116" s="36" t="s">
        <v>62</v>
      </c>
      <c r="B116" s="36" t="s">
        <v>10</v>
      </c>
      <c r="C116" s="13" t="s">
        <v>76</v>
      </c>
      <c r="D116" s="13" t="s">
        <v>76</v>
      </c>
      <c r="E116" s="37"/>
      <c r="F116" s="14" t="e">
        <f>+#REF!</f>
        <v>#REF!</v>
      </c>
      <c r="G116" s="14" t="e">
        <f t="shared" si="24"/>
        <v>#REF!</v>
      </c>
      <c r="H116" s="55"/>
      <c r="I116" s="37"/>
      <c r="J116" s="37"/>
      <c r="K116" s="37"/>
      <c r="L116" s="37"/>
      <c r="M116" s="37"/>
      <c r="N116" s="37"/>
      <c r="O116" s="37"/>
      <c r="P116" s="38"/>
      <c r="Q116" s="38"/>
      <c r="R116" s="22"/>
      <c r="S116" s="377"/>
      <c r="T116" s="19"/>
      <c r="U116" s="20" t="e">
        <f t="shared" si="25"/>
        <v>#REF!</v>
      </c>
      <c r="V116" s="25"/>
      <c r="W116" s="20" t="e">
        <f t="shared" si="26"/>
        <v>#REF!</v>
      </c>
      <c r="X116" s="40"/>
      <c r="Y116" s="40"/>
      <c r="Z116" s="23" t="e">
        <f t="shared" si="27"/>
        <v>#REF!</v>
      </c>
      <c r="AA116" s="40"/>
      <c r="AB116" s="23" t="e">
        <f t="shared" si="28"/>
        <v>#REF!</v>
      </c>
      <c r="AC116" s="40"/>
      <c r="AD116" s="23">
        <f t="shared" si="29"/>
        <v>0</v>
      </c>
      <c r="AE116" s="40"/>
      <c r="AF116" s="18"/>
    </row>
    <row r="117" spans="1:32" s="41" customFormat="1" x14ac:dyDescent="0.15">
      <c r="A117" s="36" t="s">
        <v>62</v>
      </c>
      <c r="B117" s="36" t="s">
        <v>12</v>
      </c>
      <c r="C117" s="13" t="s">
        <v>76</v>
      </c>
      <c r="D117" s="13" t="s">
        <v>76</v>
      </c>
      <c r="E117" s="37"/>
      <c r="F117" s="14" t="e">
        <f>+#REF!</f>
        <v>#REF!</v>
      </c>
      <c r="G117" s="14" t="e">
        <f t="shared" si="24"/>
        <v>#REF!</v>
      </c>
      <c r="H117" s="55"/>
      <c r="I117" s="37"/>
      <c r="J117" s="37"/>
      <c r="K117" s="37"/>
      <c r="L117" s="37"/>
      <c r="M117" s="37"/>
      <c r="N117" s="37"/>
      <c r="O117" s="37"/>
      <c r="P117" s="38"/>
      <c r="Q117" s="38"/>
      <c r="R117" s="22"/>
      <c r="S117" s="377"/>
      <c r="T117" s="19"/>
      <c r="U117" s="20" t="e">
        <f t="shared" si="25"/>
        <v>#REF!</v>
      </c>
      <c r="V117" s="25"/>
      <c r="W117" s="20" t="e">
        <f t="shared" si="26"/>
        <v>#REF!</v>
      </c>
      <c r="X117" s="40"/>
      <c r="Y117" s="40"/>
      <c r="Z117" s="23" t="e">
        <f t="shared" si="27"/>
        <v>#REF!</v>
      </c>
      <c r="AA117" s="40"/>
      <c r="AB117" s="23">
        <f t="shared" si="28"/>
        <v>0</v>
      </c>
      <c r="AC117" s="40"/>
      <c r="AD117" s="23" t="e">
        <f t="shared" si="29"/>
        <v>#REF!</v>
      </c>
      <c r="AE117" s="40"/>
      <c r="AF117" s="18"/>
    </row>
    <row r="118" spans="1:32" s="41" customFormat="1" x14ac:dyDescent="0.15">
      <c r="A118" s="36" t="s">
        <v>62</v>
      </c>
      <c r="B118" s="36" t="s">
        <v>5</v>
      </c>
      <c r="C118" s="13" t="s">
        <v>68</v>
      </c>
      <c r="D118" s="13" t="s">
        <v>68</v>
      </c>
      <c r="E118" s="37"/>
      <c r="F118" s="14" t="e">
        <f>+#REF!</f>
        <v>#REF!</v>
      </c>
      <c r="G118" s="14" t="e">
        <f t="shared" si="24"/>
        <v>#REF!</v>
      </c>
      <c r="H118" s="55"/>
      <c r="I118" s="37"/>
      <c r="J118" s="37"/>
      <c r="K118" s="37"/>
      <c r="L118" s="37"/>
      <c r="M118" s="37"/>
      <c r="N118" s="37"/>
      <c r="O118" s="37"/>
      <c r="P118" s="38"/>
      <c r="Q118" s="38"/>
      <c r="R118" s="22"/>
      <c r="S118" s="377"/>
      <c r="T118" s="19"/>
      <c r="U118" s="20" t="e">
        <f t="shared" si="25"/>
        <v>#REF!</v>
      </c>
      <c r="V118" s="25"/>
      <c r="W118" s="20" t="e">
        <f t="shared" si="26"/>
        <v>#REF!</v>
      </c>
      <c r="X118" s="40"/>
      <c r="Y118" s="40"/>
      <c r="Z118" s="23" t="e">
        <f t="shared" si="27"/>
        <v>#REF!</v>
      </c>
      <c r="AA118" s="40"/>
      <c r="AB118" s="23" t="e">
        <f t="shared" si="28"/>
        <v>#REF!</v>
      </c>
      <c r="AC118" s="40"/>
      <c r="AD118" s="23">
        <f t="shared" si="29"/>
        <v>0</v>
      </c>
      <c r="AE118" s="40"/>
      <c r="AF118" s="18"/>
    </row>
    <row r="119" spans="1:32" s="41" customFormat="1" x14ac:dyDescent="0.15">
      <c r="A119" s="36" t="s">
        <v>62</v>
      </c>
      <c r="B119" s="36" t="s">
        <v>6</v>
      </c>
      <c r="C119" s="13" t="s">
        <v>68</v>
      </c>
      <c r="D119" s="13" t="s">
        <v>68</v>
      </c>
      <c r="E119" s="37"/>
      <c r="F119" s="14" t="e">
        <f>+#REF!</f>
        <v>#REF!</v>
      </c>
      <c r="G119" s="14" t="e">
        <f t="shared" si="24"/>
        <v>#REF!</v>
      </c>
      <c r="H119" s="55"/>
      <c r="I119" s="37"/>
      <c r="J119" s="37"/>
      <c r="K119" s="37"/>
      <c r="L119" s="37"/>
      <c r="M119" s="37"/>
      <c r="N119" s="37"/>
      <c r="O119" s="37"/>
      <c r="P119" s="38"/>
      <c r="Q119" s="38"/>
      <c r="R119" s="22"/>
      <c r="S119" s="377"/>
      <c r="T119" s="19"/>
      <c r="U119" s="20" t="e">
        <f t="shared" si="25"/>
        <v>#REF!</v>
      </c>
      <c r="V119" s="25"/>
      <c r="W119" s="20" t="e">
        <f t="shared" si="26"/>
        <v>#REF!</v>
      </c>
      <c r="X119" s="40"/>
      <c r="Y119" s="40"/>
      <c r="Z119" s="23" t="e">
        <f t="shared" si="27"/>
        <v>#REF!</v>
      </c>
      <c r="AA119" s="40"/>
      <c r="AB119" s="23" t="e">
        <f t="shared" si="28"/>
        <v>#REF!</v>
      </c>
      <c r="AC119" s="40"/>
      <c r="AD119" s="23">
        <f t="shared" si="29"/>
        <v>0</v>
      </c>
      <c r="AE119" s="40"/>
      <c r="AF119" s="18"/>
    </row>
    <row r="120" spans="1:32" s="41" customFormat="1" x14ac:dyDescent="0.15">
      <c r="A120" s="36" t="s">
        <v>62</v>
      </c>
      <c r="B120" s="36" t="s">
        <v>7</v>
      </c>
      <c r="C120" s="13" t="s">
        <v>68</v>
      </c>
      <c r="D120" s="13" t="s">
        <v>68</v>
      </c>
      <c r="E120" s="37"/>
      <c r="F120" s="14" t="e">
        <f>+#REF!</f>
        <v>#REF!</v>
      </c>
      <c r="G120" s="14" t="e">
        <f t="shared" si="24"/>
        <v>#REF!</v>
      </c>
      <c r="H120" s="55"/>
      <c r="I120" s="37"/>
      <c r="J120" s="37"/>
      <c r="K120" s="37"/>
      <c r="L120" s="37"/>
      <c r="M120" s="37"/>
      <c r="N120" s="37"/>
      <c r="O120" s="37"/>
      <c r="P120" s="38"/>
      <c r="Q120" s="38"/>
      <c r="R120" s="22"/>
      <c r="S120" s="377"/>
      <c r="T120" s="19"/>
      <c r="U120" s="20" t="e">
        <f t="shared" si="25"/>
        <v>#REF!</v>
      </c>
      <c r="V120" s="25"/>
      <c r="W120" s="20" t="e">
        <f t="shared" si="26"/>
        <v>#REF!</v>
      </c>
      <c r="X120" s="40"/>
      <c r="Y120" s="40"/>
      <c r="Z120" s="23" t="e">
        <f t="shared" si="27"/>
        <v>#REF!</v>
      </c>
      <c r="AA120" s="40"/>
      <c r="AB120" s="23" t="e">
        <f t="shared" si="28"/>
        <v>#REF!</v>
      </c>
      <c r="AC120" s="40"/>
      <c r="AD120" s="23">
        <f t="shared" si="29"/>
        <v>0</v>
      </c>
      <c r="AE120" s="40"/>
      <c r="AF120" s="18"/>
    </row>
    <row r="121" spans="1:32" s="41" customFormat="1" x14ac:dyDescent="0.15">
      <c r="A121" s="36" t="s">
        <v>62</v>
      </c>
      <c r="B121" s="36" t="s">
        <v>8</v>
      </c>
      <c r="C121" s="13" t="s">
        <v>68</v>
      </c>
      <c r="D121" s="13" t="s">
        <v>68</v>
      </c>
      <c r="E121" s="37"/>
      <c r="F121" s="14" t="e">
        <f>+#REF!</f>
        <v>#REF!</v>
      </c>
      <c r="G121" s="14" t="e">
        <f t="shared" si="24"/>
        <v>#REF!</v>
      </c>
      <c r="H121" s="55"/>
      <c r="I121" s="37"/>
      <c r="J121" s="37"/>
      <c r="K121" s="37"/>
      <c r="L121" s="37"/>
      <c r="M121" s="37"/>
      <c r="N121" s="37"/>
      <c r="O121" s="37"/>
      <c r="P121" s="38"/>
      <c r="Q121" s="38"/>
      <c r="R121" s="22"/>
      <c r="S121" s="377"/>
      <c r="T121" s="19"/>
      <c r="U121" s="20" t="e">
        <f t="shared" si="25"/>
        <v>#REF!</v>
      </c>
      <c r="V121" s="25"/>
      <c r="W121" s="20" t="e">
        <f t="shared" si="26"/>
        <v>#REF!</v>
      </c>
      <c r="X121" s="40"/>
      <c r="Y121" s="40"/>
      <c r="Z121" s="23" t="e">
        <f t="shared" si="27"/>
        <v>#REF!</v>
      </c>
      <c r="AA121" s="40"/>
      <c r="AB121" s="23" t="e">
        <f t="shared" si="28"/>
        <v>#REF!</v>
      </c>
      <c r="AC121" s="40"/>
      <c r="AD121" s="23">
        <f t="shared" si="29"/>
        <v>0</v>
      </c>
      <c r="AE121" s="40"/>
      <c r="AF121" s="18"/>
    </row>
    <row r="122" spans="1:32" s="41" customFormat="1" x14ac:dyDescent="0.15">
      <c r="A122" s="36" t="s">
        <v>62</v>
      </c>
      <c r="B122" s="36" t="s">
        <v>11</v>
      </c>
      <c r="C122" s="13" t="s">
        <v>68</v>
      </c>
      <c r="D122" s="13" t="s">
        <v>68</v>
      </c>
      <c r="E122" s="37"/>
      <c r="F122" s="14" t="e">
        <f>+#REF!</f>
        <v>#REF!</v>
      </c>
      <c r="G122" s="14" t="e">
        <f t="shared" si="24"/>
        <v>#REF!</v>
      </c>
      <c r="H122" s="55"/>
      <c r="I122" s="37"/>
      <c r="J122" s="37"/>
      <c r="K122" s="37"/>
      <c r="L122" s="37"/>
      <c r="M122" s="37"/>
      <c r="N122" s="37"/>
      <c r="O122" s="37"/>
      <c r="P122" s="38"/>
      <c r="Q122" s="38"/>
      <c r="R122" s="22"/>
      <c r="S122" s="39"/>
      <c r="T122" s="19"/>
      <c r="U122" s="20" t="e">
        <f t="shared" si="25"/>
        <v>#REF!</v>
      </c>
      <c r="V122" s="25"/>
      <c r="W122" s="20" t="e">
        <f t="shared" si="26"/>
        <v>#REF!</v>
      </c>
      <c r="X122" s="24"/>
      <c r="Y122" s="24"/>
      <c r="Z122" s="23" t="e">
        <f t="shared" si="27"/>
        <v>#REF!</v>
      </c>
      <c r="AA122" s="24"/>
      <c r="AB122" s="23" t="e">
        <f t="shared" si="28"/>
        <v>#REF!</v>
      </c>
      <c r="AC122" s="24"/>
      <c r="AD122" s="23">
        <f t="shared" si="29"/>
        <v>0</v>
      </c>
      <c r="AE122" s="24"/>
      <c r="AF122" s="18"/>
    </row>
    <row r="123" spans="1:32" s="41" customFormat="1" x14ac:dyDescent="0.15">
      <c r="A123" s="36" t="s">
        <v>62</v>
      </c>
      <c r="B123" s="36" t="s">
        <v>4</v>
      </c>
      <c r="C123" s="13" t="s">
        <v>68</v>
      </c>
      <c r="D123" s="13" t="s">
        <v>68</v>
      </c>
      <c r="E123" s="37"/>
      <c r="F123" s="14" t="e">
        <f>+#REF!</f>
        <v>#REF!</v>
      </c>
      <c r="G123" s="14" t="e">
        <f t="shared" si="24"/>
        <v>#REF!</v>
      </c>
      <c r="H123" s="55"/>
      <c r="I123" s="37"/>
      <c r="J123" s="37"/>
      <c r="K123" s="37"/>
      <c r="L123" s="37"/>
      <c r="M123" s="37"/>
      <c r="N123" s="37"/>
      <c r="O123" s="37"/>
      <c r="P123" s="38"/>
      <c r="Q123" s="38"/>
      <c r="R123" s="22"/>
      <c r="S123" s="39"/>
      <c r="T123" s="19"/>
      <c r="U123" s="20" t="e">
        <f t="shared" si="25"/>
        <v>#REF!</v>
      </c>
      <c r="V123" s="25"/>
      <c r="W123" s="20" t="e">
        <f t="shared" si="26"/>
        <v>#REF!</v>
      </c>
      <c r="X123" s="24"/>
      <c r="Y123" s="24"/>
      <c r="Z123" s="23" t="e">
        <f t="shared" si="27"/>
        <v>#REF!</v>
      </c>
      <c r="AA123" s="24"/>
      <c r="AB123" s="23" t="e">
        <f t="shared" si="28"/>
        <v>#REF!</v>
      </c>
      <c r="AC123" s="24"/>
      <c r="AD123" s="23">
        <f t="shared" si="29"/>
        <v>0</v>
      </c>
      <c r="AE123" s="24"/>
      <c r="AF123" s="18"/>
    </row>
    <row r="124" spans="1:32" s="41" customFormat="1" x14ac:dyDescent="0.15">
      <c r="A124" s="36" t="s">
        <v>62</v>
      </c>
      <c r="B124" s="36" t="s">
        <v>0</v>
      </c>
      <c r="C124" s="13" t="s">
        <v>68</v>
      </c>
      <c r="D124" s="13" t="s">
        <v>68</v>
      </c>
      <c r="E124" s="37"/>
      <c r="F124" s="14" t="e">
        <f>+#REF!</f>
        <v>#REF!</v>
      </c>
      <c r="G124" s="14" t="e">
        <f t="shared" si="24"/>
        <v>#REF!</v>
      </c>
      <c r="H124" s="55"/>
      <c r="I124" s="37"/>
      <c r="J124" s="37"/>
      <c r="K124" s="37"/>
      <c r="L124" s="37"/>
      <c r="M124" s="37"/>
      <c r="N124" s="37"/>
      <c r="O124" s="37"/>
      <c r="P124" s="38"/>
      <c r="Q124" s="38"/>
      <c r="R124" s="22"/>
      <c r="S124" s="39"/>
      <c r="T124" s="19"/>
      <c r="U124" s="20" t="e">
        <f t="shared" si="25"/>
        <v>#REF!</v>
      </c>
      <c r="V124" s="25"/>
      <c r="W124" s="20" t="e">
        <f t="shared" si="26"/>
        <v>#REF!</v>
      </c>
      <c r="X124" s="24"/>
      <c r="Y124" s="24"/>
      <c r="Z124" s="23" t="e">
        <f t="shared" si="27"/>
        <v>#REF!</v>
      </c>
      <c r="AA124" s="24"/>
      <c r="AB124" s="23" t="e">
        <f t="shared" si="28"/>
        <v>#REF!</v>
      </c>
      <c r="AC124" s="24"/>
      <c r="AD124" s="23">
        <f t="shared" si="29"/>
        <v>0</v>
      </c>
      <c r="AE124" s="24"/>
      <c r="AF124" s="18"/>
    </row>
    <row r="125" spans="1:32" s="41" customFormat="1" x14ac:dyDescent="0.15">
      <c r="A125" s="36" t="s">
        <v>62</v>
      </c>
      <c r="B125" s="36" t="s">
        <v>1</v>
      </c>
      <c r="C125" s="13" t="s">
        <v>68</v>
      </c>
      <c r="D125" s="13" t="s">
        <v>68</v>
      </c>
      <c r="E125" s="37"/>
      <c r="F125" s="14" t="e">
        <f>+#REF!</f>
        <v>#REF!</v>
      </c>
      <c r="G125" s="14" t="e">
        <f t="shared" si="24"/>
        <v>#REF!</v>
      </c>
      <c r="H125" s="55"/>
      <c r="I125" s="37"/>
      <c r="J125" s="37"/>
      <c r="K125" s="37"/>
      <c r="L125" s="37"/>
      <c r="M125" s="37"/>
      <c r="N125" s="37"/>
      <c r="O125" s="37"/>
      <c r="P125" s="38"/>
      <c r="Q125" s="38"/>
      <c r="R125" s="22"/>
      <c r="S125" s="39"/>
      <c r="T125" s="19"/>
      <c r="U125" s="20" t="e">
        <f t="shared" si="25"/>
        <v>#REF!</v>
      </c>
      <c r="V125" s="25"/>
      <c r="W125" s="20" t="e">
        <f t="shared" si="26"/>
        <v>#REF!</v>
      </c>
      <c r="X125" s="24"/>
      <c r="Y125" s="24"/>
      <c r="Z125" s="23" t="e">
        <f t="shared" si="27"/>
        <v>#REF!</v>
      </c>
      <c r="AA125" s="24"/>
      <c r="AB125" s="23" t="e">
        <f t="shared" si="28"/>
        <v>#REF!</v>
      </c>
      <c r="AC125" s="24"/>
      <c r="AD125" s="23">
        <f t="shared" si="29"/>
        <v>0</v>
      </c>
      <c r="AE125" s="24"/>
      <c r="AF125" s="18"/>
    </row>
    <row r="126" spans="1:32" s="41" customFormat="1" x14ac:dyDescent="0.15">
      <c r="A126" s="36" t="s">
        <v>62</v>
      </c>
      <c r="B126" s="36" t="s">
        <v>3</v>
      </c>
      <c r="C126" s="13" t="s">
        <v>68</v>
      </c>
      <c r="D126" s="13" t="s">
        <v>68</v>
      </c>
      <c r="E126" s="37"/>
      <c r="F126" s="14" t="e">
        <f>+#REF!</f>
        <v>#REF!</v>
      </c>
      <c r="G126" s="14" t="e">
        <f t="shared" si="24"/>
        <v>#REF!</v>
      </c>
      <c r="H126" s="55"/>
      <c r="I126" s="37"/>
      <c r="J126" s="37"/>
      <c r="K126" s="37"/>
      <c r="L126" s="37"/>
      <c r="M126" s="37"/>
      <c r="N126" s="37"/>
      <c r="O126" s="37"/>
      <c r="P126" s="38"/>
      <c r="Q126" s="38"/>
      <c r="R126" s="22"/>
      <c r="S126" s="39"/>
      <c r="T126" s="19"/>
      <c r="U126" s="20" t="e">
        <f t="shared" si="25"/>
        <v>#REF!</v>
      </c>
      <c r="V126" s="25"/>
      <c r="W126" s="20" t="e">
        <f t="shared" si="26"/>
        <v>#REF!</v>
      </c>
      <c r="X126" s="24"/>
      <c r="Y126" s="24"/>
      <c r="Z126" s="23" t="e">
        <f t="shared" si="27"/>
        <v>#REF!</v>
      </c>
      <c r="AA126" s="24"/>
      <c r="AB126" s="23" t="e">
        <f t="shared" si="28"/>
        <v>#REF!</v>
      </c>
      <c r="AC126" s="24"/>
      <c r="AD126" s="23">
        <f t="shared" si="29"/>
        <v>0</v>
      </c>
      <c r="AE126" s="24"/>
      <c r="AF126" s="18"/>
    </row>
    <row r="127" spans="1:32" s="41" customFormat="1" x14ac:dyDescent="0.15">
      <c r="A127" s="36" t="s">
        <v>62</v>
      </c>
      <c r="B127" s="36" t="s">
        <v>2</v>
      </c>
      <c r="C127" s="13" t="s">
        <v>68</v>
      </c>
      <c r="D127" s="13" t="s">
        <v>68</v>
      </c>
      <c r="E127" s="37"/>
      <c r="F127" s="14" t="e">
        <f>+#REF!</f>
        <v>#REF!</v>
      </c>
      <c r="G127" s="14" t="e">
        <f t="shared" si="24"/>
        <v>#REF!</v>
      </c>
      <c r="H127" s="55"/>
      <c r="I127" s="37"/>
      <c r="J127" s="37"/>
      <c r="K127" s="37"/>
      <c r="L127" s="37"/>
      <c r="M127" s="37"/>
      <c r="N127" s="37"/>
      <c r="O127" s="37"/>
      <c r="P127" s="38"/>
      <c r="Q127" s="38"/>
      <c r="R127" s="22"/>
      <c r="S127" s="39"/>
      <c r="T127" s="19"/>
      <c r="U127" s="20" t="e">
        <f t="shared" si="25"/>
        <v>#REF!</v>
      </c>
      <c r="V127" s="25"/>
      <c r="W127" s="20" t="e">
        <f t="shared" si="26"/>
        <v>#REF!</v>
      </c>
      <c r="X127" s="24"/>
      <c r="Y127" s="24"/>
      <c r="Z127" s="23" t="e">
        <f t="shared" si="27"/>
        <v>#REF!</v>
      </c>
      <c r="AA127" s="24"/>
      <c r="AB127" s="23" t="e">
        <f t="shared" si="28"/>
        <v>#REF!</v>
      </c>
      <c r="AC127" s="24"/>
      <c r="AD127" s="23">
        <f t="shared" si="29"/>
        <v>0</v>
      </c>
      <c r="AE127" s="24"/>
      <c r="AF127" s="18"/>
    </row>
    <row r="128" spans="1:32" s="41" customFormat="1" x14ac:dyDescent="0.15">
      <c r="A128" s="36" t="s">
        <v>62</v>
      </c>
      <c r="B128" s="36" t="s">
        <v>9</v>
      </c>
      <c r="C128" s="13" t="s">
        <v>68</v>
      </c>
      <c r="D128" s="13" t="s">
        <v>68</v>
      </c>
      <c r="E128" s="37"/>
      <c r="F128" s="14" t="e">
        <f>+#REF!</f>
        <v>#REF!</v>
      </c>
      <c r="G128" s="14" t="e">
        <f t="shared" si="24"/>
        <v>#REF!</v>
      </c>
      <c r="H128" s="55"/>
      <c r="I128" s="37"/>
      <c r="J128" s="37"/>
      <c r="K128" s="37"/>
      <c r="L128" s="37"/>
      <c r="M128" s="37"/>
      <c r="N128" s="37"/>
      <c r="O128" s="37"/>
      <c r="P128" s="38"/>
      <c r="Q128" s="38"/>
      <c r="R128" s="22"/>
      <c r="S128" s="377"/>
      <c r="T128" s="19"/>
      <c r="U128" s="20" t="e">
        <f t="shared" si="25"/>
        <v>#REF!</v>
      </c>
      <c r="V128" s="25"/>
      <c r="W128" s="20" t="e">
        <f t="shared" si="26"/>
        <v>#REF!</v>
      </c>
      <c r="X128" s="24"/>
      <c r="Y128" s="24"/>
      <c r="Z128" s="23" t="e">
        <f t="shared" si="27"/>
        <v>#REF!</v>
      </c>
      <c r="AA128" s="24"/>
      <c r="AB128" s="23" t="e">
        <f t="shared" si="28"/>
        <v>#REF!</v>
      </c>
      <c r="AC128" s="24"/>
      <c r="AD128" s="23">
        <f t="shared" si="29"/>
        <v>0</v>
      </c>
      <c r="AE128" s="24"/>
      <c r="AF128" s="18"/>
    </row>
    <row r="129" spans="1:32" s="41" customFormat="1" x14ac:dyDescent="0.15">
      <c r="A129" s="36" t="s">
        <v>62</v>
      </c>
      <c r="B129" s="36" t="s">
        <v>10</v>
      </c>
      <c r="C129" s="13" t="s">
        <v>68</v>
      </c>
      <c r="D129" s="13" t="s">
        <v>68</v>
      </c>
      <c r="E129" s="37"/>
      <c r="F129" s="14" t="e">
        <f>+#REF!</f>
        <v>#REF!</v>
      </c>
      <c r="G129" s="14" t="e">
        <f t="shared" si="24"/>
        <v>#REF!</v>
      </c>
      <c r="H129" s="55"/>
      <c r="I129" s="37"/>
      <c r="J129" s="37"/>
      <c r="K129" s="37"/>
      <c r="L129" s="37"/>
      <c r="M129" s="37"/>
      <c r="N129" s="37"/>
      <c r="O129" s="37"/>
      <c r="P129" s="38"/>
      <c r="Q129" s="38"/>
      <c r="R129" s="22"/>
      <c r="S129" s="377"/>
      <c r="T129" s="19"/>
      <c r="U129" s="20" t="e">
        <f t="shared" si="25"/>
        <v>#REF!</v>
      </c>
      <c r="V129" s="25"/>
      <c r="W129" s="20" t="e">
        <f t="shared" si="26"/>
        <v>#REF!</v>
      </c>
      <c r="X129" s="24"/>
      <c r="Y129" s="24"/>
      <c r="Z129" s="23" t="e">
        <f t="shared" si="27"/>
        <v>#REF!</v>
      </c>
      <c r="AA129" s="24"/>
      <c r="AB129" s="23" t="e">
        <f t="shared" si="28"/>
        <v>#REF!</v>
      </c>
      <c r="AC129" s="24"/>
      <c r="AD129" s="23">
        <f t="shared" si="29"/>
        <v>0</v>
      </c>
      <c r="AE129" s="24"/>
      <c r="AF129" s="18"/>
    </row>
    <row r="130" spans="1:32" s="41" customFormat="1" ht="14.45" customHeight="1" x14ac:dyDescent="0.15">
      <c r="A130" s="36" t="s">
        <v>62</v>
      </c>
      <c r="B130" s="13" t="s">
        <v>12</v>
      </c>
      <c r="C130" s="13" t="s">
        <v>68</v>
      </c>
      <c r="D130" s="13" t="s">
        <v>68</v>
      </c>
      <c r="E130" s="37"/>
      <c r="F130" s="14" t="e">
        <f>+#REF!</f>
        <v>#REF!</v>
      </c>
      <c r="G130" s="14" t="e">
        <f t="shared" ref="G130:G156" si="30">$F130*SUMIF($D:$D,$D130,$H:$H)</f>
        <v>#REF!</v>
      </c>
      <c r="H130" s="55"/>
      <c r="I130" s="37"/>
      <c r="J130" s="37"/>
      <c r="K130" s="37"/>
      <c r="L130" s="37"/>
      <c r="M130" s="37"/>
      <c r="N130" s="37"/>
      <c r="O130" s="37"/>
      <c r="P130" s="38"/>
      <c r="Q130" s="38"/>
      <c r="R130" s="22"/>
      <c r="S130" s="39"/>
      <c r="T130" s="19"/>
      <c r="U130" s="20" t="e">
        <f t="shared" ref="U130:U156" si="31">$G130*SUMIF($D:$D,$D130,$T:$T)</f>
        <v>#REF!</v>
      </c>
      <c r="V130" s="25"/>
      <c r="W130" s="20" t="e">
        <f t="shared" ref="W130:W156" si="32">IF(OR($C130="TOP GP",$C130="BI",$C130="hr",$C130="工作流",$C130="CRM",$C130="PDM"),$F130*0.5*0.2,IF($C130="易飞",$F130*0.5*0.05,0))</f>
        <v>#REF!</v>
      </c>
      <c r="X130" s="24"/>
      <c r="Y130" s="24"/>
      <c r="Z130" s="23" t="e">
        <f t="shared" ref="Z130:Z156" si="33">($G130*(1-VLOOKUP($D130,$D$1:$X$13,COLUMN($X$1)-3,0))-$W130)*VLOOKUP($D130,$D$1:$Y$13,COLUMN($Y$1)-3,0)</f>
        <v>#REF!</v>
      </c>
      <c r="AA130" s="24"/>
      <c r="AB130" s="23">
        <f t="shared" ref="AB130:AB156" si="34">IF($B130="战略拓展部",0,($G130*(1-SUMIF($D:$D,$D130,$X:$X))-$W130)*VLOOKUP($D130,$D$1:$AA$13,COLUMN($AA$1)-3,0))</f>
        <v>0</v>
      </c>
      <c r="AC130" s="24"/>
      <c r="AD130" s="23" t="e">
        <f t="shared" ref="AD130:AD156" si="35">IF($B130="战略拓展部",($G130*(1-SUMIF($D:$D,$D130,$X:$X))-$W130)*VLOOKUP($D130,$D$1:$AC$13,COLUMN($AC$1)-3,0),0)</f>
        <v>#REF!</v>
      </c>
      <c r="AE130" s="24"/>
      <c r="AF130" s="18"/>
    </row>
    <row r="131" spans="1:32" s="41" customFormat="1" ht="14.45" customHeight="1" x14ac:dyDescent="0.15">
      <c r="A131" s="36" t="s">
        <v>62</v>
      </c>
      <c r="B131" s="36" t="s">
        <v>5</v>
      </c>
      <c r="C131" s="13" t="s">
        <v>77</v>
      </c>
      <c r="D131" s="13" t="s">
        <v>77</v>
      </c>
      <c r="E131" s="37"/>
      <c r="F131" s="14" t="e">
        <f>+#REF!</f>
        <v>#REF!</v>
      </c>
      <c r="G131" s="14" t="e">
        <f t="shared" si="30"/>
        <v>#REF!</v>
      </c>
      <c r="H131" s="55"/>
      <c r="I131" s="37"/>
      <c r="J131" s="37"/>
      <c r="K131" s="37"/>
      <c r="L131" s="37"/>
      <c r="M131" s="37"/>
      <c r="N131" s="37"/>
      <c r="O131" s="37"/>
      <c r="P131" s="38"/>
      <c r="Q131" s="38"/>
      <c r="R131" s="22"/>
      <c r="S131" s="39"/>
      <c r="T131" s="19"/>
      <c r="U131" s="20" t="e">
        <f t="shared" si="31"/>
        <v>#REF!</v>
      </c>
      <c r="V131" s="25"/>
      <c r="W131" s="20" t="e">
        <f t="shared" si="32"/>
        <v>#REF!</v>
      </c>
      <c r="X131" s="24"/>
      <c r="Y131" s="24"/>
      <c r="Z131" s="23" t="e">
        <f t="shared" si="33"/>
        <v>#REF!</v>
      </c>
      <c r="AA131" s="24"/>
      <c r="AB131" s="23" t="e">
        <f t="shared" si="34"/>
        <v>#REF!</v>
      </c>
      <c r="AC131" s="24"/>
      <c r="AD131" s="23">
        <f t="shared" si="35"/>
        <v>0</v>
      </c>
      <c r="AE131" s="24"/>
      <c r="AF131" s="18"/>
    </row>
    <row r="132" spans="1:32" s="41" customFormat="1" ht="14.45" customHeight="1" x14ac:dyDescent="0.15">
      <c r="A132" s="36" t="s">
        <v>62</v>
      </c>
      <c r="B132" s="36" t="s">
        <v>6</v>
      </c>
      <c r="C132" s="13" t="s">
        <v>77</v>
      </c>
      <c r="D132" s="13" t="s">
        <v>77</v>
      </c>
      <c r="E132" s="37"/>
      <c r="F132" s="14" t="e">
        <f>+#REF!</f>
        <v>#REF!</v>
      </c>
      <c r="G132" s="14" t="e">
        <f t="shared" si="30"/>
        <v>#REF!</v>
      </c>
      <c r="H132" s="55"/>
      <c r="I132" s="37"/>
      <c r="J132" s="37"/>
      <c r="K132" s="37"/>
      <c r="L132" s="37"/>
      <c r="M132" s="37"/>
      <c r="N132" s="37"/>
      <c r="O132" s="37"/>
      <c r="P132" s="38"/>
      <c r="Q132" s="38"/>
      <c r="R132" s="22"/>
      <c r="S132" s="39"/>
      <c r="T132" s="19"/>
      <c r="U132" s="20" t="e">
        <f t="shared" si="31"/>
        <v>#REF!</v>
      </c>
      <c r="V132" s="25"/>
      <c r="W132" s="20" t="e">
        <f t="shared" si="32"/>
        <v>#REF!</v>
      </c>
      <c r="X132" s="24"/>
      <c r="Y132" s="24"/>
      <c r="Z132" s="23" t="e">
        <f t="shared" si="33"/>
        <v>#REF!</v>
      </c>
      <c r="AA132" s="24"/>
      <c r="AB132" s="23" t="e">
        <f t="shared" si="34"/>
        <v>#REF!</v>
      </c>
      <c r="AC132" s="24"/>
      <c r="AD132" s="23">
        <f t="shared" si="35"/>
        <v>0</v>
      </c>
      <c r="AE132" s="24"/>
      <c r="AF132" s="18"/>
    </row>
    <row r="133" spans="1:32" s="41" customFormat="1" ht="14.45" customHeight="1" x14ac:dyDescent="0.15">
      <c r="A133" s="36" t="s">
        <v>62</v>
      </c>
      <c r="B133" s="36" t="s">
        <v>7</v>
      </c>
      <c r="C133" s="13" t="s">
        <v>77</v>
      </c>
      <c r="D133" s="13" t="s">
        <v>77</v>
      </c>
      <c r="E133" s="37"/>
      <c r="F133" s="14" t="e">
        <f>+#REF!</f>
        <v>#REF!</v>
      </c>
      <c r="G133" s="14" t="e">
        <f t="shared" si="30"/>
        <v>#REF!</v>
      </c>
      <c r="H133" s="55"/>
      <c r="I133" s="37"/>
      <c r="J133" s="37"/>
      <c r="K133" s="37"/>
      <c r="L133" s="37"/>
      <c r="M133" s="37"/>
      <c r="N133" s="37"/>
      <c r="O133" s="37"/>
      <c r="P133" s="38"/>
      <c r="Q133" s="38"/>
      <c r="R133" s="22"/>
      <c r="S133" s="39"/>
      <c r="T133" s="19"/>
      <c r="U133" s="20" t="e">
        <f t="shared" si="31"/>
        <v>#REF!</v>
      </c>
      <c r="V133" s="25"/>
      <c r="W133" s="20" t="e">
        <f t="shared" si="32"/>
        <v>#REF!</v>
      </c>
      <c r="X133" s="24"/>
      <c r="Y133" s="24"/>
      <c r="Z133" s="23" t="e">
        <f t="shared" si="33"/>
        <v>#REF!</v>
      </c>
      <c r="AA133" s="24"/>
      <c r="AB133" s="23" t="e">
        <f t="shared" si="34"/>
        <v>#REF!</v>
      </c>
      <c r="AC133" s="24"/>
      <c r="AD133" s="23">
        <f t="shared" si="35"/>
        <v>0</v>
      </c>
      <c r="AE133" s="24"/>
      <c r="AF133" s="18"/>
    </row>
    <row r="134" spans="1:32" s="41" customFormat="1" ht="14.45" customHeight="1" x14ac:dyDescent="0.15">
      <c r="A134" s="36" t="s">
        <v>62</v>
      </c>
      <c r="B134" s="36" t="s">
        <v>8</v>
      </c>
      <c r="C134" s="13" t="s">
        <v>77</v>
      </c>
      <c r="D134" s="13" t="s">
        <v>77</v>
      </c>
      <c r="E134" s="37"/>
      <c r="F134" s="14" t="e">
        <f>+#REF!</f>
        <v>#REF!</v>
      </c>
      <c r="G134" s="14" t="e">
        <f t="shared" si="30"/>
        <v>#REF!</v>
      </c>
      <c r="H134" s="55"/>
      <c r="I134" s="37"/>
      <c r="J134" s="37"/>
      <c r="K134" s="37"/>
      <c r="L134" s="37"/>
      <c r="M134" s="37"/>
      <c r="N134" s="37"/>
      <c r="O134" s="37"/>
      <c r="P134" s="38"/>
      <c r="Q134" s="38"/>
      <c r="R134" s="22"/>
      <c r="S134" s="39"/>
      <c r="T134" s="19"/>
      <c r="U134" s="20" t="e">
        <f t="shared" si="31"/>
        <v>#REF!</v>
      </c>
      <c r="V134" s="25"/>
      <c r="W134" s="20" t="e">
        <f t="shared" si="32"/>
        <v>#REF!</v>
      </c>
      <c r="X134" s="24"/>
      <c r="Y134" s="24"/>
      <c r="Z134" s="23" t="e">
        <f t="shared" si="33"/>
        <v>#REF!</v>
      </c>
      <c r="AA134" s="24"/>
      <c r="AB134" s="23" t="e">
        <f t="shared" si="34"/>
        <v>#REF!</v>
      </c>
      <c r="AC134" s="24"/>
      <c r="AD134" s="23">
        <f t="shared" si="35"/>
        <v>0</v>
      </c>
      <c r="AE134" s="24"/>
      <c r="AF134" s="18"/>
    </row>
    <row r="135" spans="1:32" s="41" customFormat="1" ht="14.45" customHeight="1" x14ac:dyDescent="0.15">
      <c r="A135" s="36" t="s">
        <v>62</v>
      </c>
      <c r="B135" s="36" t="s">
        <v>11</v>
      </c>
      <c r="C135" s="13" t="s">
        <v>77</v>
      </c>
      <c r="D135" s="13" t="s">
        <v>77</v>
      </c>
      <c r="E135" s="37"/>
      <c r="F135" s="14" t="e">
        <f>+#REF!</f>
        <v>#REF!</v>
      </c>
      <c r="G135" s="14" t="e">
        <f t="shared" si="30"/>
        <v>#REF!</v>
      </c>
      <c r="H135" s="55"/>
      <c r="I135" s="37"/>
      <c r="J135" s="37"/>
      <c r="K135" s="37"/>
      <c r="L135" s="37"/>
      <c r="M135" s="37"/>
      <c r="N135" s="37"/>
      <c r="O135" s="37"/>
      <c r="P135" s="38"/>
      <c r="Q135" s="38"/>
      <c r="R135" s="22"/>
      <c r="S135" s="42"/>
      <c r="T135" s="19"/>
      <c r="U135" s="20" t="e">
        <f t="shared" si="31"/>
        <v>#REF!</v>
      </c>
      <c r="V135" s="25"/>
      <c r="W135" s="20" t="e">
        <f t="shared" si="32"/>
        <v>#REF!</v>
      </c>
      <c r="X135" s="24"/>
      <c r="Y135" s="24"/>
      <c r="Z135" s="23" t="e">
        <f t="shared" si="33"/>
        <v>#REF!</v>
      </c>
      <c r="AA135" s="24"/>
      <c r="AB135" s="23" t="e">
        <f t="shared" si="34"/>
        <v>#REF!</v>
      </c>
      <c r="AC135" s="24"/>
      <c r="AD135" s="23">
        <f t="shared" si="35"/>
        <v>0</v>
      </c>
      <c r="AE135" s="24"/>
      <c r="AF135" s="18"/>
    </row>
    <row r="136" spans="1:32" s="41" customFormat="1" ht="14.45" customHeight="1" x14ac:dyDescent="0.15">
      <c r="A136" s="36" t="s">
        <v>62</v>
      </c>
      <c r="B136" s="36" t="s">
        <v>4</v>
      </c>
      <c r="C136" s="13" t="s">
        <v>77</v>
      </c>
      <c r="D136" s="13" t="s">
        <v>77</v>
      </c>
      <c r="E136" s="37"/>
      <c r="F136" s="14" t="e">
        <f>+#REF!</f>
        <v>#REF!</v>
      </c>
      <c r="G136" s="14" t="e">
        <f t="shared" si="30"/>
        <v>#REF!</v>
      </c>
      <c r="H136" s="55"/>
      <c r="I136" s="37"/>
      <c r="J136" s="37"/>
      <c r="K136" s="37"/>
      <c r="L136" s="37"/>
      <c r="M136" s="37"/>
      <c r="N136" s="37"/>
      <c r="O136" s="37"/>
      <c r="P136" s="38"/>
      <c r="Q136" s="38"/>
      <c r="R136" s="22"/>
      <c r="S136" s="42"/>
      <c r="T136" s="19"/>
      <c r="U136" s="20" t="e">
        <f t="shared" si="31"/>
        <v>#REF!</v>
      </c>
      <c r="V136" s="25"/>
      <c r="W136" s="20" t="e">
        <f t="shared" si="32"/>
        <v>#REF!</v>
      </c>
      <c r="X136" s="24"/>
      <c r="Y136" s="24"/>
      <c r="Z136" s="23" t="e">
        <f t="shared" si="33"/>
        <v>#REF!</v>
      </c>
      <c r="AA136" s="24"/>
      <c r="AB136" s="23" t="e">
        <f t="shared" si="34"/>
        <v>#REF!</v>
      </c>
      <c r="AC136" s="24"/>
      <c r="AD136" s="23">
        <f t="shared" si="35"/>
        <v>0</v>
      </c>
      <c r="AE136" s="24"/>
      <c r="AF136" s="18"/>
    </row>
    <row r="137" spans="1:32" s="41" customFormat="1" ht="14.45" customHeight="1" x14ac:dyDescent="0.15">
      <c r="A137" s="36" t="s">
        <v>62</v>
      </c>
      <c r="B137" s="36" t="s">
        <v>0</v>
      </c>
      <c r="C137" s="13" t="s">
        <v>77</v>
      </c>
      <c r="D137" s="13" t="s">
        <v>77</v>
      </c>
      <c r="E137" s="37"/>
      <c r="F137" s="14" t="e">
        <f>+#REF!</f>
        <v>#REF!</v>
      </c>
      <c r="G137" s="14" t="e">
        <f t="shared" si="30"/>
        <v>#REF!</v>
      </c>
      <c r="H137" s="55"/>
      <c r="I137" s="37"/>
      <c r="J137" s="37"/>
      <c r="K137" s="37"/>
      <c r="L137" s="37"/>
      <c r="M137" s="37"/>
      <c r="N137" s="37"/>
      <c r="O137" s="37"/>
      <c r="P137" s="38"/>
      <c r="Q137" s="38"/>
      <c r="R137" s="22"/>
      <c r="S137" s="42"/>
      <c r="T137" s="19"/>
      <c r="U137" s="20" t="e">
        <f t="shared" si="31"/>
        <v>#REF!</v>
      </c>
      <c r="V137" s="25"/>
      <c r="W137" s="20" t="e">
        <f t="shared" si="32"/>
        <v>#REF!</v>
      </c>
      <c r="X137" s="24"/>
      <c r="Y137" s="24"/>
      <c r="Z137" s="23" t="e">
        <f t="shared" si="33"/>
        <v>#REF!</v>
      </c>
      <c r="AA137" s="24"/>
      <c r="AB137" s="23" t="e">
        <f t="shared" si="34"/>
        <v>#REF!</v>
      </c>
      <c r="AC137" s="24"/>
      <c r="AD137" s="23">
        <f t="shared" si="35"/>
        <v>0</v>
      </c>
      <c r="AE137" s="24"/>
      <c r="AF137" s="18"/>
    </row>
    <row r="138" spans="1:32" s="41" customFormat="1" ht="14.45" customHeight="1" x14ac:dyDescent="0.15">
      <c r="A138" s="36" t="s">
        <v>62</v>
      </c>
      <c r="B138" s="36" t="s">
        <v>1</v>
      </c>
      <c r="C138" s="13" t="s">
        <v>77</v>
      </c>
      <c r="D138" s="13" t="s">
        <v>77</v>
      </c>
      <c r="E138" s="37"/>
      <c r="F138" s="14" t="e">
        <f>+#REF!</f>
        <v>#REF!</v>
      </c>
      <c r="G138" s="14" t="e">
        <f t="shared" si="30"/>
        <v>#REF!</v>
      </c>
      <c r="H138" s="55"/>
      <c r="I138" s="37"/>
      <c r="J138" s="37"/>
      <c r="K138" s="37"/>
      <c r="L138" s="37"/>
      <c r="M138" s="37"/>
      <c r="N138" s="37"/>
      <c r="O138" s="37"/>
      <c r="P138" s="38"/>
      <c r="Q138" s="38"/>
      <c r="R138" s="22"/>
      <c r="S138" s="42"/>
      <c r="T138" s="19"/>
      <c r="U138" s="20" t="e">
        <f t="shared" si="31"/>
        <v>#REF!</v>
      </c>
      <c r="V138" s="25"/>
      <c r="W138" s="20" t="e">
        <f t="shared" si="32"/>
        <v>#REF!</v>
      </c>
      <c r="X138" s="24"/>
      <c r="Y138" s="24"/>
      <c r="Z138" s="23" t="e">
        <f t="shared" si="33"/>
        <v>#REF!</v>
      </c>
      <c r="AA138" s="24"/>
      <c r="AB138" s="23" t="e">
        <f t="shared" si="34"/>
        <v>#REF!</v>
      </c>
      <c r="AC138" s="24"/>
      <c r="AD138" s="23">
        <f t="shared" si="35"/>
        <v>0</v>
      </c>
      <c r="AE138" s="24"/>
      <c r="AF138" s="18"/>
    </row>
    <row r="139" spans="1:32" s="41" customFormat="1" ht="14.45" customHeight="1" x14ac:dyDescent="0.15">
      <c r="A139" s="36" t="s">
        <v>62</v>
      </c>
      <c r="B139" s="36" t="s">
        <v>3</v>
      </c>
      <c r="C139" s="13" t="s">
        <v>77</v>
      </c>
      <c r="D139" s="13" t="s">
        <v>77</v>
      </c>
      <c r="E139" s="37"/>
      <c r="F139" s="14" t="e">
        <f>+#REF!</f>
        <v>#REF!</v>
      </c>
      <c r="G139" s="14" t="e">
        <f t="shared" si="30"/>
        <v>#REF!</v>
      </c>
      <c r="H139" s="55"/>
      <c r="I139" s="37"/>
      <c r="J139" s="37"/>
      <c r="K139" s="37"/>
      <c r="L139" s="37"/>
      <c r="M139" s="37"/>
      <c r="N139" s="37"/>
      <c r="O139" s="37"/>
      <c r="P139" s="38"/>
      <c r="Q139" s="38"/>
      <c r="R139" s="22"/>
      <c r="S139" s="42"/>
      <c r="T139" s="19"/>
      <c r="U139" s="20" t="e">
        <f t="shared" si="31"/>
        <v>#REF!</v>
      </c>
      <c r="V139" s="25"/>
      <c r="W139" s="20" t="e">
        <f t="shared" si="32"/>
        <v>#REF!</v>
      </c>
      <c r="X139" s="24"/>
      <c r="Y139" s="24"/>
      <c r="Z139" s="23" t="e">
        <f t="shared" si="33"/>
        <v>#REF!</v>
      </c>
      <c r="AA139" s="24"/>
      <c r="AB139" s="23" t="e">
        <f t="shared" si="34"/>
        <v>#REF!</v>
      </c>
      <c r="AC139" s="24"/>
      <c r="AD139" s="23">
        <f t="shared" si="35"/>
        <v>0</v>
      </c>
      <c r="AE139" s="24"/>
      <c r="AF139" s="18"/>
    </row>
    <row r="140" spans="1:32" s="41" customFormat="1" ht="14.45" customHeight="1" x14ac:dyDescent="0.15">
      <c r="A140" s="36" t="s">
        <v>62</v>
      </c>
      <c r="B140" s="36" t="s">
        <v>2</v>
      </c>
      <c r="C140" s="13" t="s">
        <v>77</v>
      </c>
      <c r="D140" s="13" t="s">
        <v>77</v>
      </c>
      <c r="E140" s="37"/>
      <c r="F140" s="14" t="e">
        <f>+#REF!</f>
        <v>#REF!</v>
      </c>
      <c r="G140" s="14" t="e">
        <f t="shared" si="30"/>
        <v>#REF!</v>
      </c>
      <c r="H140" s="55"/>
      <c r="I140" s="37"/>
      <c r="J140" s="37"/>
      <c r="K140" s="37"/>
      <c r="L140" s="37"/>
      <c r="M140" s="37"/>
      <c r="N140" s="37"/>
      <c r="O140" s="37"/>
      <c r="P140" s="38"/>
      <c r="Q140" s="38"/>
      <c r="R140" s="22"/>
      <c r="S140" s="42"/>
      <c r="T140" s="19"/>
      <c r="U140" s="20" t="e">
        <f t="shared" si="31"/>
        <v>#REF!</v>
      </c>
      <c r="V140" s="25"/>
      <c r="W140" s="20" t="e">
        <f t="shared" si="32"/>
        <v>#REF!</v>
      </c>
      <c r="X140" s="24"/>
      <c r="Y140" s="24"/>
      <c r="Z140" s="23" t="e">
        <f t="shared" si="33"/>
        <v>#REF!</v>
      </c>
      <c r="AA140" s="24"/>
      <c r="AB140" s="23" t="e">
        <f t="shared" si="34"/>
        <v>#REF!</v>
      </c>
      <c r="AC140" s="24"/>
      <c r="AD140" s="23">
        <f t="shared" si="35"/>
        <v>0</v>
      </c>
      <c r="AE140" s="24"/>
      <c r="AF140" s="18"/>
    </row>
    <row r="141" spans="1:32" s="41" customFormat="1" ht="14.45" customHeight="1" x14ac:dyDescent="0.15">
      <c r="A141" s="36" t="s">
        <v>62</v>
      </c>
      <c r="B141" s="36" t="s">
        <v>9</v>
      </c>
      <c r="C141" s="13" t="s">
        <v>77</v>
      </c>
      <c r="D141" s="13" t="s">
        <v>77</v>
      </c>
      <c r="E141" s="37"/>
      <c r="F141" s="14" t="e">
        <f>+#REF!</f>
        <v>#REF!</v>
      </c>
      <c r="G141" s="14" t="e">
        <f t="shared" si="30"/>
        <v>#REF!</v>
      </c>
      <c r="H141" s="55"/>
      <c r="I141" s="37"/>
      <c r="J141" s="37"/>
      <c r="K141" s="37"/>
      <c r="L141" s="37"/>
      <c r="M141" s="37"/>
      <c r="N141" s="37"/>
      <c r="O141" s="37"/>
      <c r="P141" s="38"/>
      <c r="Q141" s="38"/>
      <c r="R141" s="22"/>
      <c r="S141" s="42"/>
      <c r="T141" s="19"/>
      <c r="U141" s="20" t="e">
        <f t="shared" si="31"/>
        <v>#REF!</v>
      </c>
      <c r="V141" s="25"/>
      <c r="W141" s="20" t="e">
        <f t="shared" si="32"/>
        <v>#REF!</v>
      </c>
      <c r="X141" s="24"/>
      <c r="Y141" s="24"/>
      <c r="Z141" s="23" t="e">
        <f t="shared" si="33"/>
        <v>#REF!</v>
      </c>
      <c r="AA141" s="24"/>
      <c r="AB141" s="23" t="e">
        <f t="shared" si="34"/>
        <v>#REF!</v>
      </c>
      <c r="AC141" s="24"/>
      <c r="AD141" s="23">
        <f t="shared" si="35"/>
        <v>0</v>
      </c>
      <c r="AE141" s="24"/>
      <c r="AF141" s="18"/>
    </row>
    <row r="142" spans="1:32" s="41" customFormat="1" ht="14.45" customHeight="1" x14ac:dyDescent="0.15">
      <c r="A142" s="36" t="s">
        <v>62</v>
      </c>
      <c r="B142" s="13" t="s">
        <v>10</v>
      </c>
      <c r="C142" s="13" t="s">
        <v>77</v>
      </c>
      <c r="D142" s="13" t="s">
        <v>77</v>
      </c>
      <c r="E142" s="37"/>
      <c r="F142" s="14" t="e">
        <f>+#REF!</f>
        <v>#REF!</v>
      </c>
      <c r="G142" s="14" t="e">
        <f t="shared" si="30"/>
        <v>#REF!</v>
      </c>
      <c r="H142" s="55"/>
      <c r="I142" s="37"/>
      <c r="J142" s="37"/>
      <c r="K142" s="37"/>
      <c r="L142" s="37"/>
      <c r="M142" s="37"/>
      <c r="N142" s="37"/>
      <c r="O142" s="37"/>
      <c r="P142" s="38"/>
      <c r="Q142" s="38"/>
      <c r="R142" s="22"/>
      <c r="S142" s="39"/>
      <c r="T142" s="19"/>
      <c r="U142" s="20" t="e">
        <f t="shared" si="31"/>
        <v>#REF!</v>
      </c>
      <c r="V142" s="25"/>
      <c r="W142" s="20" t="e">
        <f t="shared" si="32"/>
        <v>#REF!</v>
      </c>
      <c r="X142" s="40"/>
      <c r="Y142" s="40"/>
      <c r="Z142" s="23" t="e">
        <f t="shared" si="33"/>
        <v>#REF!</v>
      </c>
      <c r="AA142" s="40"/>
      <c r="AB142" s="23" t="e">
        <f t="shared" si="34"/>
        <v>#REF!</v>
      </c>
      <c r="AC142" s="40"/>
      <c r="AD142" s="23">
        <f t="shared" si="35"/>
        <v>0</v>
      </c>
      <c r="AE142" s="40"/>
      <c r="AF142" s="18"/>
    </row>
    <row r="143" spans="1:32" s="41" customFormat="1" ht="14.45" customHeight="1" x14ac:dyDescent="0.15">
      <c r="A143" s="36" t="s">
        <v>62</v>
      </c>
      <c r="B143" s="36" t="s">
        <v>12</v>
      </c>
      <c r="C143" s="13" t="s">
        <v>77</v>
      </c>
      <c r="D143" s="13" t="s">
        <v>77</v>
      </c>
      <c r="E143" s="37"/>
      <c r="F143" s="14" t="e">
        <f>+#REF!</f>
        <v>#REF!</v>
      </c>
      <c r="G143" s="14" t="e">
        <f t="shared" si="30"/>
        <v>#REF!</v>
      </c>
      <c r="H143" s="55"/>
      <c r="I143" s="37"/>
      <c r="J143" s="37"/>
      <c r="K143" s="37"/>
      <c r="L143" s="37"/>
      <c r="M143" s="37"/>
      <c r="N143" s="37"/>
      <c r="O143" s="37"/>
      <c r="P143" s="38"/>
      <c r="Q143" s="38"/>
      <c r="R143" s="22"/>
      <c r="S143" s="39"/>
      <c r="T143" s="19"/>
      <c r="U143" s="20" t="e">
        <f t="shared" si="31"/>
        <v>#REF!</v>
      </c>
      <c r="V143" s="25"/>
      <c r="W143" s="20" t="e">
        <f t="shared" si="32"/>
        <v>#REF!</v>
      </c>
      <c r="X143" s="43"/>
      <c r="Y143" s="43"/>
      <c r="Z143" s="23" t="e">
        <f t="shared" si="33"/>
        <v>#REF!</v>
      </c>
      <c r="AA143" s="43"/>
      <c r="AB143" s="23">
        <f t="shared" si="34"/>
        <v>0</v>
      </c>
      <c r="AC143" s="43"/>
      <c r="AD143" s="23" t="e">
        <f t="shared" si="35"/>
        <v>#REF!</v>
      </c>
      <c r="AE143" s="43"/>
      <c r="AF143" s="18"/>
    </row>
    <row r="144" spans="1:32" s="41" customFormat="1" ht="14.45" customHeight="1" x14ac:dyDescent="0.15">
      <c r="A144" s="36" t="s">
        <v>62</v>
      </c>
      <c r="B144" s="36" t="s">
        <v>5</v>
      </c>
      <c r="C144" s="13" t="s">
        <v>78</v>
      </c>
      <c r="D144" s="13" t="s">
        <v>78</v>
      </c>
      <c r="E144" s="37"/>
      <c r="F144" s="14" t="e">
        <f>+#REF!</f>
        <v>#REF!</v>
      </c>
      <c r="G144" s="14" t="e">
        <f t="shared" si="30"/>
        <v>#REF!</v>
      </c>
      <c r="H144" s="55"/>
      <c r="I144" s="37"/>
      <c r="J144" s="37"/>
      <c r="K144" s="37"/>
      <c r="L144" s="37"/>
      <c r="M144" s="37"/>
      <c r="N144" s="37"/>
      <c r="O144" s="37"/>
      <c r="P144" s="38"/>
      <c r="Q144" s="38"/>
      <c r="R144" s="22"/>
      <c r="S144" s="39"/>
      <c r="T144" s="19"/>
      <c r="U144" s="20" t="e">
        <f t="shared" si="31"/>
        <v>#REF!</v>
      </c>
      <c r="V144" s="25"/>
      <c r="W144" s="20" t="e">
        <f t="shared" si="32"/>
        <v>#REF!</v>
      </c>
      <c r="X144" s="43"/>
      <c r="Y144" s="43"/>
      <c r="Z144" s="23" t="e">
        <f t="shared" si="33"/>
        <v>#REF!</v>
      </c>
      <c r="AA144" s="43"/>
      <c r="AB144" s="23" t="e">
        <f t="shared" si="34"/>
        <v>#REF!</v>
      </c>
      <c r="AC144" s="43"/>
      <c r="AD144" s="23">
        <f t="shared" si="35"/>
        <v>0</v>
      </c>
      <c r="AE144" s="43"/>
      <c r="AF144" s="18"/>
    </row>
    <row r="145" spans="1:32" x14ac:dyDescent="0.15">
      <c r="A145" s="36" t="s">
        <v>62</v>
      </c>
      <c r="B145" s="13" t="s">
        <v>6</v>
      </c>
      <c r="C145" s="13" t="s">
        <v>78</v>
      </c>
      <c r="D145" s="13" t="s">
        <v>78</v>
      </c>
      <c r="F145" s="14" t="e">
        <f>+#REF!</f>
        <v>#REF!</v>
      </c>
      <c r="G145" s="14" t="e">
        <f t="shared" si="30"/>
        <v>#REF!</v>
      </c>
      <c r="T145" s="19"/>
      <c r="U145" s="20" t="e">
        <f t="shared" si="31"/>
        <v>#REF!</v>
      </c>
      <c r="V145" s="25"/>
      <c r="W145" s="20" t="e">
        <f t="shared" si="32"/>
        <v>#REF!</v>
      </c>
      <c r="X145" s="24"/>
      <c r="Y145" s="24"/>
      <c r="Z145" s="23" t="e">
        <f t="shared" si="33"/>
        <v>#REF!</v>
      </c>
      <c r="AA145" s="24"/>
      <c r="AB145" s="23" t="e">
        <f t="shared" si="34"/>
        <v>#REF!</v>
      </c>
      <c r="AC145" s="24"/>
      <c r="AD145" s="23">
        <f t="shared" si="35"/>
        <v>0</v>
      </c>
      <c r="AE145" s="24"/>
      <c r="AF145" s="18"/>
    </row>
    <row r="146" spans="1:32" x14ac:dyDescent="0.15">
      <c r="A146" s="36" t="s">
        <v>30</v>
      </c>
      <c r="B146" s="13" t="s">
        <v>7</v>
      </c>
      <c r="C146" s="13" t="s">
        <v>78</v>
      </c>
      <c r="D146" s="13" t="s">
        <v>78</v>
      </c>
      <c r="F146" s="14" t="e">
        <f>+#REF!</f>
        <v>#REF!</v>
      </c>
      <c r="G146" s="14" t="e">
        <f t="shared" si="30"/>
        <v>#REF!</v>
      </c>
      <c r="T146" s="19"/>
      <c r="U146" s="20" t="e">
        <f t="shared" si="31"/>
        <v>#REF!</v>
      </c>
      <c r="V146" s="25"/>
      <c r="W146" s="20" t="e">
        <f t="shared" si="32"/>
        <v>#REF!</v>
      </c>
      <c r="X146" s="43"/>
      <c r="Y146" s="43"/>
      <c r="Z146" s="23" t="e">
        <f t="shared" si="33"/>
        <v>#REF!</v>
      </c>
      <c r="AA146" s="43"/>
      <c r="AB146" s="23" t="e">
        <f t="shared" si="34"/>
        <v>#REF!</v>
      </c>
      <c r="AC146" s="43"/>
      <c r="AD146" s="23">
        <f t="shared" si="35"/>
        <v>0</v>
      </c>
      <c r="AE146" s="43"/>
      <c r="AF146" s="18"/>
    </row>
    <row r="147" spans="1:32" x14ac:dyDescent="0.15">
      <c r="A147" s="36" t="s">
        <v>30</v>
      </c>
      <c r="B147" s="13" t="s">
        <v>8</v>
      </c>
      <c r="C147" s="13" t="s">
        <v>78</v>
      </c>
      <c r="D147" s="13" t="s">
        <v>78</v>
      </c>
      <c r="F147" s="14" t="e">
        <f>+#REF!</f>
        <v>#REF!</v>
      </c>
      <c r="G147" s="14" t="e">
        <f t="shared" si="30"/>
        <v>#REF!</v>
      </c>
      <c r="T147" s="19"/>
      <c r="U147" s="20" t="e">
        <f t="shared" si="31"/>
        <v>#REF!</v>
      </c>
      <c r="V147" s="25"/>
      <c r="W147" s="20" t="e">
        <f t="shared" si="32"/>
        <v>#REF!</v>
      </c>
      <c r="X147" s="43"/>
      <c r="Y147" s="43"/>
      <c r="Z147" s="23" t="e">
        <f t="shared" si="33"/>
        <v>#REF!</v>
      </c>
      <c r="AA147" s="43"/>
      <c r="AB147" s="23" t="e">
        <f t="shared" si="34"/>
        <v>#REF!</v>
      </c>
      <c r="AC147" s="43"/>
      <c r="AD147" s="23">
        <f t="shared" si="35"/>
        <v>0</v>
      </c>
      <c r="AE147" s="43"/>
      <c r="AF147" s="18"/>
    </row>
    <row r="148" spans="1:32" x14ac:dyDescent="0.15">
      <c r="A148" s="36" t="s">
        <v>30</v>
      </c>
      <c r="B148" s="13" t="s">
        <v>11</v>
      </c>
      <c r="C148" s="13" t="s">
        <v>78</v>
      </c>
      <c r="D148" s="13" t="s">
        <v>78</v>
      </c>
      <c r="F148" s="14" t="e">
        <f>+#REF!</f>
        <v>#REF!</v>
      </c>
      <c r="G148" s="14" t="e">
        <f t="shared" si="30"/>
        <v>#REF!</v>
      </c>
      <c r="T148" s="19"/>
      <c r="U148" s="20" t="e">
        <f t="shared" si="31"/>
        <v>#REF!</v>
      </c>
      <c r="V148" s="25"/>
      <c r="W148" s="20" t="e">
        <f t="shared" si="32"/>
        <v>#REF!</v>
      </c>
      <c r="X148" s="43"/>
      <c r="Y148" s="43"/>
      <c r="Z148" s="23" t="e">
        <f t="shared" si="33"/>
        <v>#REF!</v>
      </c>
      <c r="AA148" s="43"/>
      <c r="AB148" s="23" t="e">
        <f t="shared" si="34"/>
        <v>#REF!</v>
      </c>
      <c r="AC148" s="43"/>
      <c r="AD148" s="23">
        <f t="shared" si="35"/>
        <v>0</v>
      </c>
      <c r="AE148" s="43"/>
      <c r="AF148" s="18"/>
    </row>
    <row r="149" spans="1:32" x14ac:dyDescent="0.15">
      <c r="A149" s="36" t="s">
        <v>30</v>
      </c>
      <c r="B149" s="13" t="s">
        <v>4</v>
      </c>
      <c r="C149" s="13" t="s">
        <v>78</v>
      </c>
      <c r="D149" s="13" t="s">
        <v>78</v>
      </c>
      <c r="F149" s="14" t="e">
        <f>+#REF!</f>
        <v>#REF!</v>
      </c>
      <c r="G149" s="14" t="e">
        <f t="shared" si="30"/>
        <v>#REF!</v>
      </c>
      <c r="T149" s="19"/>
      <c r="U149" s="20" t="e">
        <f t="shared" si="31"/>
        <v>#REF!</v>
      </c>
      <c r="V149" s="25"/>
      <c r="W149" s="20" t="e">
        <f t="shared" si="32"/>
        <v>#REF!</v>
      </c>
      <c r="X149" s="43"/>
      <c r="Y149" s="43"/>
      <c r="Z149" s="23" t="e">
        <f t="shared" si="33"/>
        <v>#REF!</v>
      </c>
      <c r="AA149" s="43"/>
      <c r="AB149" s="23" t="e">
        <f t="shared" si="34"/>
        <v>#REF!</v>
      </c>
      <c r="AC149" s="43"/>
      <c r="AD149" s="23">
        <f t="shared" si="35"/>
        <v>0</v>
      </c>
      <c r="AE149" s="43"/>
      <c r="AF149" s="18"/>
    </row>
    <row r="150" spans="1:32" x14ac:dyDescent="0.15">
      <c r="A150" s="36" t="s">
        <v>30</v>
      </c>
      <c r="B150" s="13" t="s">
        <v>0</v>
      </c>
      <c r="C150" s="13" t="s">
        <v>78</v>
      </c>
      <c r="D150" s="13" t="s">
        <v>78</v>
      </c>
      <c r="F150" s="14" t="e">
        <f>+#REF!</f>
        <v>#REF!</v>
      </c>
      <c r="G150" s="14" t="e">
        <f t="shared" si="30"/>
        <v>#REF!</v>
      </c>
      <c r="T150" s="19"/>
      <c r="U150" s="20" t="e">
        <f t="shared" si="31"/>
        <v>#REF!</v>
      </c>
      <c r="V150" s="25"/>
      <c r="W150" s="20" t="e">
        <f t="shared" si="32"/>
        <v>#REF!</v>
      </c>
      <c r="X150" s="43"/>
      <c r="Y150" s="43"/>
      <c r="Z150" s="23" t="e">
        <f t="shared" si="33"/>
        <v>#REF!</v>
      </c>
      <c r="AA150" s="43"/>
      <c r="AB150" s="23" t="e">
        <f t="shared" si="34"/>
        <v>#REF!</v>
      </c>
      <c r="AC150" s="43"/>
      <c r="AD150" s="23">
        <f t="shared" si="35"/>
        <v>0</v>
      </c>
      <c r="AE150" s="43"/>
      <c r="AF150" s="18"/>
    </row>
    <row r="151" spans="1:32" x14ac:dyDescent="0.15">
      <c r="A151" s="36" t="s">
        <v>30</v>
      </c>
      <c r="B151" s="13" t="s">
        <v>1</v>
      </c>
      <c r="C151" s="13" t="s">
        <v>78</v>
      </c>
      <c r="D151" s="13" t="s">
        <v>78</v>
      </c>
      <c r="F151" s="14" t="e">
        <f>+#REF!</f>
        <v>#REF!</v>
      </c>
      <c r="G151" s="14" t="e">
        <f t="shared" si="30"/>
        <v>#REF!</v>
      </c>
      <c r="T151" s="19"/>
      <c r="U151" s="20" t="e">
        <f t="shared" si="31"/>
        <v>#REF!</v>
      </c>
      <c r="V151" s="25"/>
      <c r="W151" s="20" t="e">
        <f t="shared" si="32"/>
        <v>#REF!</v>
      </c>
      <c r="X151" s="43"/>
      <c r="Y151" s="43"/>
      <c r="Z151" s="23" t="e">
        <f t="shared" si="33"/>
        <v>#REF!</v>
      </c>
      <c r="AA151" s="43"/>
      <c r="AB151" s="23" t="e">
        <f t="shared" si="34"/>
        <v>#REF!</v>
      </c>
      <c r="AC151" s="43"/>
      <c r="AD151" s="23">
        <f t="shared" si="35"/>
        <v>0</v>
      </c>
      <c r="AE151" s="43"/>
      <c r="AF151" s="18"/>
    </row>
    <row r="152" spans="1:32" x14ac:dyDescent="0.15">
      <c r="A152" s="36" t="s">
        <v>30</v>
      </c>
      <c r="B152" s="13" t="s">
        <v>3</v>
      </c>
      <c r="C152" s="13" t="s">
        <v>78</v>
      </c>
      <c r="D152" s="13" t="s">
        <v>78</v>
      </c>
      <c r="F152" s="14" t="e">
        <f>+#REF!</f>
        <v>#REF!</v>
      </c>
      <c r="G152" s="14" t="e">
        <f t="shared" si="30"/>
        <v>#REF!</v>
      </c>
      <c r="T152" s="19"/>
      <c r="U152" s="20" t="e">
        <f t="shared" si="31"/>
        <v>#REF!</v>
      </c>
      <c r="V152" s="25"/>
      <c r="W152" s="20" t="e">
        <f t="shared" si="32"/>
        <v>#REF!</v>
      </c>
      <c r="X152" s="43"/>
      <c r="Y152" s="43"/>
      <c r="Z152" s="23" t="e">
        <f t="shared" si="33"/>
        <v>#REF!</v>
      </c>
      <c r="AA152" s="43"/>
      <c r="AB152" s="23" t="e">
        <f t="shared" si="34"/>
        <v>#REF!</v>
      </c>
      <c r="AC152" s="43"/>
      <c r="AD152" s="23">
        <f t="shared" si="35"/>
        <v>0</v>
      </c>
      <c r="AE152" s="43"/>
      <c r="AF152" s="18"/>
    </row>
    <row r="153" spans="1:32" x14ac:dyDescent="0.15">
      <c r="A153" s="36" t="s">
        <v>30</v>
      </c>
      <c r="B153" s="13" t="s">
        <v>2</v>
      </c>
      <c r="C153" s="13" t="s">
        <v>78</v>
      </c>
      <c r="D153" s="13" t="s">
        <v>78</v>
      </c>
      <c r="F153" s="14" t="e">
        <f>+#REF!</f>
        <v>#REF!</v>
      </c>
      <c r="G153" s="14" t="e">
        <f t="shared" si="30"/>
        <v>#REF!</v>
      </c>
      <c r="T153" s="19"/>
      <c r="U153" s="20" t="e">
        <f t="shared" si="31"/>
        <v>#REF!</v>
      </c>
      <c r="V153" s="25"/>
      <c r="W153" s="20" t="e">
        <f t="shared" si="32"/>
        <v>#REF!</v>
      </c>
      <c r="X153" s="43"/>
      <c r="Y153" s="43"/>
      <c r="Z153" s="23" t="e">
        <f t="shared" si="33"/>
        <v>#REF!</v>
      </c>
      <c r="AA153" s="43"/>
      <c r="AB153" s="23" t="e">
        <f t="shared" si="34"/>
        <v>#REF!</v>
      </c>
      <c r="AC153" s="43"/>
      <c r="AD153" s="23">
        <f t="shared" si="35"/>
        <v>0</v>
      </c>
      <c r="AE153" s="43"/>
      <c r="AF153" s="18"/>
    </row>
    <row r="154" spans="1:32" x14ac:dyDescent="0.15">
      <c r="A154" s="36" t="s">
        <v>30</v>
      </c>
      <c r="B154" s="13" t="s">
        <v>9</v>
      </c>
      <c r="C154" s="13" t="s">
        <v>78</v>
      </c>
      <c r="D154" s="13" t="s">
        <v>78</v>
      </c>
      <c r="F154" s="14" t="e">
        <f>+#REF!</f>
        <v>#REF!</v>
      </c>
      <c r="G154" s="14" t="e">
        <f t="shared" si="30"/>
        <v>#REF!</v>
      </c>
      <c r="T154" s="19"/>
      <c r="U154" s="20" t="e">
        <f t="shared" si="31"/>
        <v>#REF!</v>
      </c>
      <c r="V154" s="25"/>
      <c r="W154" s="20" t="e">
        <f t="shared" si="32"/>
        <v>#REF!</v>
      </c>
      <c r="X154" s="43"/>
      <c r="Y154" s="43"/>
      <c r="Z154" s="23" t="e">
        <f t="shared" si="33"/>
        <v>#REF!</v>
      </c>
      <c r="AA154" s="43"/>
      <c r="AB154" s="23" t="e">
        <f t="shared" si="34"/>
        <v>#REF!</v>
      </c>
      <c r="AC154" s="43"/>
      <c r="AD154" s="23">
        <f t="shared" si="35"/>
        <v>0</v>
      </c>
      <c r="AE154" s="43"/>
      <c r="AF154" s="18"/>
    </row>
    <row r="155" spans="1:32" x14ac:dyDescent="0.15">
      <c r="A155" s="36" t="s">
        <v>30</v>
      </c>
      <c r="B155" s="13" t="s">
        <v>10</v>
      </c>
      <c r="C155" s="13" t="s">
        <v>78</v>
      </c>
      <c r="D155" s="13" t="s">
        <v>78</v>
      </c>
      <c r="F155" s="14" t="e">
        <f>+#REF!</f>
        <v>#REF!</v>
      </c>
      <c r="G155" s="14" t="e">
        <f t="shared" si="30"/>
        <v>#REF!</v>
      </c>
      <c r="T155" s="19"/>
      <c r="U155" s="20" t="e">
        <f t="shared" si="31"/>
        <v>#REF!</v>
      </c>
      <c r="V155" s="25"/>
      <c r="W155" s="20" t="e">
        <f t="shared" si="32"/>
        <v>#REF!</v>
      </c>
      <c r="X155" s="43"/>
      <c r="Y155" s="43"/>
      <c r="Z155" s="23" t="e">
        <f t="shared" si="33"/>
        <v>#REF!</v>
      </c>
      <c r="AA155" s="43"/>
      <c r="AB155" s="23" t="e">
        <f t="shared" si="34"/>
        <v>#REF!</v>
      </c>
      <c r="AC155" s="43"/>
      <c r="AD155" s="23">
        <f t="shared" si="35"/>
        <v>0</v>
      </c>
      <c r="AE155" s="43"/>
      <c r="AF155" s="18"/>
    </row>
    <row r="156" spans="1:32" x14ac:dyDescent="0.15">
      <c r="A156" s="36" t="s">
        <v>30</v>
      </c>
      <c r="B156" s="13" t="s">
        <v>12</v>
      </c>
      <c r="C156" s="13" t="s">
        <v>78</v>
      </c>
      <c r="D156" s="13" t="s">
        <v>78</v>
      </c>
      <c r="F156" s="14" t="e">
        <f>+#REF!</f>
        <v>#REF!</v>
      </c>
      <c r="G156" s="14" t="e">
        <f t="shared" si="30"/>
        <v>#REF!</v>
      </c>
      <c r="T156" s="19"/>
      <c r="U156" s="20" t="e">
        <f t="shared" si="31"/>
        <v>#REF!</v>
      </c>
      <c r="V156" s="25"/>
      <c r="W156" s="20" t="e">
        <f t="shared" si="32"/>
        <v>#REF!</v>
      </c>
      <c r="X156" s="43"/>
      <c r="Y156" s="43"/>
      <c r="Z156" s="23" t="e">
        <f t="shared" si="33"/>
        <v>#REF!</v>
      </c>
      <c r="AA156" s="43"/>
      <c r="AB156" s="23">
        <f t="shared" si="34"/>
        <v>0</v>
      </c>
      <c r="AC156" s="43"/>
      <c r="AD156" s="23" t="e">
        <f t="shared" si="35"/>
        <v>#REF!</v>
      </c>
      <c r="AE156" s="43"/>
      <c r="AF156" s="18"/>
    </row>
    <row r="157" spans="1:32" x14ac:dyDescent="0.15">
      <c r="T157" s="19"/>
      <c r="U157" s="44"/>
      <c r="V157" s="25"/>
      <c r="W157" s="44"/>
      <c r="X157" s="43"/>
      <c r="Y157" s="43"/>
      <c r="Z157" s="23"/>
      <c r="AA157" s="43"/>
      <c r="AB157" s="23"/>
      <c r="AC157" s="43"/>
      <c r="AD157" s="23"/>
      <c r="AE157" s="43"/>
    </row>
    <row r="158" spans="1:32" x14ac:dyDescent="0.15">
      <c r="T158" s="19"/>
      <c r="U158" s="44"/>
      <c r="V158" s="25"/>
      <c r="W158" s="44"/>
      <c r="X158" s="43"/>
      <c r="Y158" s="43"/>
      <c r="Z158" s="23"/>
      <c r="AA158" s="43"/>
      <c r="AB158" s="23"/>
      <c r="AC158" s="43"/>
      <c r="AD158" s="23"/>
      <c r="AE158" s="43"/>
    </row>
    <row r="159" spans="1:32" x14ac:dyDescent="0.15">
      <c r="T159" s="19"/>
      <c r="U159" s="44"/>
      <c r="V159" s="25"/>
      <c r="W159" s="44"/>
      <c r="X159" s="43"/>
      <c r="Y159" s="43"/>
      <c r="Z159" s="23"/>
      <c r="AA159" s="43"/>
      <c r="AB159" s="23"/>
      <c r="AC159" s="43"/>
      <c r="AD159" s="23"/>
      <c r="AE159" s="43"/>
    </row>
    <row r="160" spans="1:32" x14ac:dyDescent="0.15">
      <c r="T160" s="19"/>
      <c r="U160" s="44"/>
      <c r="V160" s="25"/>
      <c r="W160" s="44"/>
      <c r="X160" s="43"/>
      <c r="Y160" s="43"/>
      <c r="Z160" s="23"/>
      <c r="AA160" s="43"/>
      <c r="AB160" s="23"/>
      <c r="AC160" s="43"/>
      <c r="AD160" s="23"/>
      <c r="AE160" s="43"/>
    </row>
    <row r="161" spans="1:32" x14ac:dyDescent="0.15">
      <c r="T161" s="19"/>
      <c r="U161" s="44"/>
      <c r="V161" s="25"/>
      <c r="W161" s="44"/>
      <c r="X161" s="43"/>
      <c r="Y161" s="43"/>
      <c r="Z161" s="23"/>
      <c r="AA161" s="43"/>
      <c r="AB161" s="23"/>
      <c r="AC161" s="43"/>
      <c r="AD161" s="23"/>
      <c r="AE161" s="43"/>
      <c r="AF161" s="13"/>
    </row>
    <row r="162" spans="1:32" x14ac:dyDescent="0.15">
      <c r="A162" s="45"/>
      <c r="B162" s="46"/>
      <c r="C162" s="45"/>
      <c r="T162" s="19"/>
      <c r="U162" s="44"/>
      <c r="V162" s="25"/>
      <c r="W162" s="44"/>
      <c r="X162" s="43"/>
      <c r="Y162" s="43"/>
      <c r="Z162" s="23"/>
      <c r="AA162" s="43"/>
      <c r="AB162" s="23"/>
      <c r="AC162" s="43"/>
      <c r="AD162" s="23"/>
      <c r="AE162" s="43"/>
      <c r="AF162" s="13"/>
    </row>
    <row r="163" spans="1:32" x14ac:dyDescent="0.15">
      <c r="A163" s="47"/>
      <c r="B163" s="46"/>
      <c r="C163" s="45"/>
      <c r="T163" s="19"/>
      <c r="U163" s="44"/>
      <c r="V163" s="25"/>
      <c r="W163" s="44"/>
      <c r="X163" s="43"/>
      <c r="Y163" s="43"/>
      <c r="Z163" s="23"/>
      <c r="AA163" s="43"/>
      <c r="AB163" s="23"/>
      <c r="AC163" s="43"/>
      <c r="AD163" s="23"/>
      <c r="AE163" s="43"/>
      <c r="AF163" s="13"/>
    </row>
    <row r="164" spans="1:32" x14ac:dyDescent="0.15">
      <c r="A164" s="47"/>
      <c r="B164" s="46"/>
      <c r="C164" s="45"/>
      <c r="T164" s="19"/>
      <c r="U164" s="44"/>
      <c r="V164" s="25"/>
      <c r="W164" s="44"/>
      <c r="X164" s="43"/>
      <c r="Y164" s="43"/>
      <c r="Z164" s="23"/>
      <c r="AA164" s="43"/>
      <c r="AB164" s="23"/>
      <c r="AC164" s="43"/>
      <c r="AD164" s="23"/>
      <c r="AE164" s="43"/>
      <c r="AF164" s="13"/>
    </row>
    <row r="165" spans="1:32" x14ac:dyDescent="0.15">
      <c r="A165" s="47"/>
      <c r="B165" s="46"/>
      <c r="C165" s="45"/>
      <c r="T165" s="19"/>
      <c r="U165" s="44"/>
      <c r="V165" s="25"/>
      <c r="W165" s="44"/>
      <c r="X165" s="43"/>
      <c r="Y165" s="43"/>
      <c r="Z165" s="23"/>
      <c r="AA165" s="43"/>
      <c r="AB165" s="23"/>
      <c r="AC165" s="43"/>
      <c r="AD165" s="23"/>
      <c r="AE165" s="43"/>
      <c r="AF165" s="13"/>
    </row>
    <row r="166" spans="1:32" x14ac:dyDescent="0.15">
      <c r="A166" s="47"/>
      <c r="B166" s="46"/>
      <c r="C166" s="45"/>
      <c r="T166" s="19"/>
      <c r="U166" s="44"/>
      <c r="V166" s="25"/>
      <c r="W166" s="44"/>
      <c r="X166" s="43"/>
      <c r="Y166" s="43"/>
      <c r="Z166" s="23"/>
      <c r="AA166" s="43"/>
      <c r="AB166" s="23"/>
      <c r="AC166" s="43"/>
      <c r="AD166" s="23"/>
      <c r="AE166" s="43"/>
      <c r="AF166" s="13"/>
    </row>
    <row r="167" spans="1:32" x14ac:dyDescent="0.15">
      <c r="A167" s="47"/>
      <c r="B167" s="46"/>
      <c r="C167" s="45"/>
      <c r="T167" s="19"/>
      <c r="U167" s="44"/>
      <c r="V167" s="25"/>
      <c r="W167" s="44"/>
      <c r="X167" s="43"/>
      <c r="Y167" s="43"/>
      <c r="Z167" s="23"/>
      <c r="AA167" s="43"/>
      <c r="AB167" s="23"/>
      <c r="AC167" s="43"/>
      <c r="AD167" s="23"/>
      <c r="AE167" s="43"/>
      <c r="AF167" s="13"/>
    </row>
    <row r="168" spans="1:32" x14ac:dyDescent="0.15">
      <c r="A168" s="47"/>
      <c r="B168" s="46"/>
      <c r="C168" s="45"/>
      <c r="T168" s="19"/>
      <c r="U168" s="44"/>
      <c r="V168" s="25"/>
      <c r="W168" s="44"/>
      <c r="X168" s="43"/>
      <c r="Y168" s="43"/>
      <c r="Z168" s="23"/>
      <c r="AA168" s="43"/>
      <c r="AB168" s="23"/>
      <c r="AC168" s="43"/>
      <c r="AD168" s="23"/>
      <c r="AE168" s="43"/>
      <c r="AF168" s="13"/>
    </row>
    <row r="169" spans="1:32" x14ac:dyDescent="0.15">
      <c r="A169" s="47"/>
      <c r="B169" s="46"/>
      <c r="C169" s="45"/>
      <c r="T169" s="19"/>
      <c r="U169" s="44"/>
      <c r="V169" s="25"/>
      <c r="W169" s="44"/>
      <c r="X169" s="43"/>
      <c r="Y169" s="43"/>
      <c r="Z169" s="23"/>
      <c r="AA169" s="43"/>
      <c r="AB169" s="23"/>
      <c r="AC169" s="43"/>
      <c r="AD169" s="23"/>
      <c r="AE169" s="43"/>
      <c r="AF169" s="13"/>
    </row>
    <row r="170" spans="1:32" x14ac:dyDescent="0.15">
      <c r="A170" s="47"/>
      <c r="B170" s="46"/>
      <c r="C170" s="45"/>
      <c r="T170" s="19"/>
      <c r="U170" s="44"/>
      <c r="V170" s="25"/>
      <c r="W170" s="44"/>
      <c r="X170" s="43"/>
      <c r="Y170" s="43"/>
      <c r="Z170" s="23"/>
      <c r="AA170" s="43"/>
      <c r="AB170" s="23"/>
      <c r="AC170" s="43"/>
      <c r="AD170" s="23"/>
      <c r="AE170" s="43"/>
      <c r="AF170" s="13"/>
    </row>
    <row r="171" spans="1:32" x14ac:dyDescent="0.15">
      <c r="A171" s="47"/>
      <c r="B171" s="46"/>
      <c r="C171" s="45"/>
      <c r="T171" s="19"/>
      <c r="U171" s="44"/>
      <c r="V171" s="25"/>
      <c r="W171" s="44"/>
      <c r="X171" s="43"/>
      <c r="Y171" s="43"/>
      <c r="Z171" s="23"/>
      <c r="AA171" s="43"/>
      <c r="AB171" s="23"/>
      <c r="AC171" s="43"/>
      <c r="AD171" s="23"/>
      <c r="AE171" s="43"/>
      <c r="AF171" s="13"/>
    </row>
    <row r="172" spans="1:32" x14ac:dyDescent="0.15">
      <c r="A172" s="47"/>
      <c r="B172" s="46"/>
      <c r="C172" s="45"/>
      <c r="T172" s="19"/>
      <c r="U172" s="44"/>
      <c r="V172" s="25"/>
      <c r="W172" s="44"/>
      <c r="X172" s="43"/>
      <c r="Y172" s="43"/>
      <c r="Z172" s="23"/>
      <c r="AA172" s="43"/>
      <c r="AB172" s="23"/>
      <c r="AC172" s="43"/>
      <c r="AD172" s="23"/>
      <c r="AE172" s="43"/>
      <c r="AF172" s="13"/>
    </row>
    <row r="173" spans="1:32" x14ac:dyDescent="0.15">
      <c r="A173" s="47"/>
      <c r="B173" s="46"/>
      <c r="C173" s="45"/>
      <c r="T173" s="19"/>
      <c r="U173" s="44"/>
      <c r="V173" s="25"/>
      <c r="W173" s="44"/>
      <c r="X173" s="43"/>
      <c r="Y173" s="43"/>
      <c r="Z173" s="23"/>
      <c r="AA173" s="43"/>
      <c r="AB173" s="23"/>
      <c r="AC173" s="43"/>
      <c r="AD173" s="23"/>
      <c r="AE173" s="43"/>
      <c r="AF173" s="13"/>
    </row>
    <row r="174" spans="1:32" x14ac:dyDescent="0.15">
      <c r="A174" s="47"/>
      <c r="B174" s="46"/>
      <c r="C174" s="45"/>
      <c r="T174" s="19"/>
      <c r="U174" s="44"/>
      <c r="V174" s="25"/>
      <c r="W174" s="44"/>
      <c r="X174" s="43"/>
      <c r="Y174" s="43"/>
      <c r="Z174" s="23"/>
      <c r="AA174" s="43"/>
      <c r="AB174" s="23"/>
      <c r="AC174" s="43"/>
      <c r="AD174" s="23"/>
      <c r="AE174" s="43"/>
      <c r="AF174" s="13"/>
    </row>
    <row r="175" spans="1:32" x14ac:dyDescent="0.15">
      <c r="A175" s="45"/>
      <c r="B175" s="45"/>
      <c r="C175" s="45"/>
      <c r="T175" s="19"/>
      <c r="U175" s="44"/>
      <c r="V175" s="25"/>
      <c r="W175" s="44"/>
      <c r="X175" s="43"/>
      <c r="Y175" s="43"/>
      <c r="Z175" s="23"/>
      <c r="AA175" s="43"/>
      <c r="AB175" s="23"/>
      <c r="AC175" s="43"/>
      <c r="AD175" s="23"/>
      <c r="AE175" s="43"/>
      <c r="AF175" s="13"/>
    </row>
    <row r="176" spans="1:32" x14ac:dyDescent="0.15">
      <c r="A176" s="45"/>
      <c r="B176" s="45"/>
      <c r="C176" s="45"/>
      <c r="T176" s="19"/>
      <c r="U176" s="44"/>
      <c r="V176" s="25"/>
      <c r="W176" s="44"/>
      <c r="X176" s="43"/>
      <c r="Y176" s="43"/>
      <c r="Z176" s="23"/>
      <c r="AA176" s="43"/>
      <c r="AB176" s="23"/>
      <c r="AC176" s="43"/>
      <c r="AD176" s="23"/>
      <c r="AE176" s="43"/>
      <c r="AF176" s="13"/>
    </row>
    <row r="177" spans="1:32" x14ac:dyDescent="0.15">
      <c r="A177" s="45"/>
      <c r="B177" s="45"/>
      <c r="C177" s="45"/>
      <c r="T177" s="19"/>
      <c r="U177" s="44"/>
      <c r="V177" s="25"/>
      <c r="W177" s="44"/>
      <c r="X177" s="43"/>
      <c r="Y177" s="43"/>
      <c r="Z177" s="23"/>
      <c r="AA177" s="43"/>
      <c r="AB177" s="23"/>
      <c r="AC177" s="43"/>
      <c r="AD177" s="23"/>
      <c r="AE177" s="43"/>
      <c r="AF177" s="13"/>
    </row>
    <row r="178" spans="1:32" x14ac:dyDescent="0.15">
      <c r="A178" s="45"/>
      <c r="B178" s="45"/>
      <c r="C178" s="45"/>
      <c r="T178" s="19"/>
      <c r="U178" s="44"/>
      <c r="V178" s="25"/>
      <c r="W178" s="44"/>
      <c r="X178" s="43"/>
      <c r="Y178" s="43"/>
      <c r="Z178" s="23"/>
      <c r="AA178" s="43"/>
      <c r="AB178" s="23"/>
      <c r="AC178" s="43"/>
      <c r="AD178" s="23"/>
      <c r="AE178" s="43"/>
      <c r="AF178" s="13"/>
    </row>
    <row r="179" spans="1:32" x14ac:dyDescent="0.15">
      <c r="A179" s="45"/>
      <c r="B179" s="45"/>
      <c r="C179" s="45"/>
      <c r="T179" s="19"/>
      <c r="U179" s="44"/>
      <c r="V179" s="25"/>
      <c r="W179" s="44"/>
      <c r="X179" s="43"/>
      <c r="Y179" s="43"/>
      <c r="Z179" s="23"/>
      <c r="AA179" s="43"/>
      <c r="AB179" s="23"/>
      <c r="AC179" s="43"/>
      <c r="AD179" s="23"/>
      <c r="AE179" s="43"/>
      <c r="AF179" s="13"/>
    </row>
    <row r="180" spans="1:32" x14ac:dyDescent="0.15">
      <c r="T180" s="19"/>
      <c r="U180" s="44"/>
      <c r="V180" s="25"/>
      <c r="W180" s="44"/>
      <c r="X180" s="43"/>
      <c r="Y180" s="43"/>
      <c r="Z180" s="23"/>
      <c r="AA180" s="43"/>
      <c r="AB180" s="23"/>
      <c r="AC180" s="43"/>
      <c r="AD180" s="23"/>
      <c r="AE180" s="43"/>
      <c r="AF180" s="13"/>
    </row>
    <row r="181" spans="1:32" x14ac:dyDescent="0.15">
      <c r="T181" s="19"/>
      <c r="U181" s="44"/>
      <c r="V181" s="25"/>
      <c r="W181" s="44"/>
      <c r="X181" s="43"/>
      <c r="Y181" s="43"/>
      <c r="Z181" s="23"/>
      <c r="AA181" s="43"/>
      <c r="AB181" s="23"/>
      <c r="AC181" s="43"/>
      <c r="AD181" s="23"/>
      <c r="AE181" s="43"/>
      <c r="AF181" s="13"/>
    </row>
    <row r="182" spans="1:32" x14ac:dyDescent="0.15">
      <c r="T182" s="19"/>
      <c r="U182" s="44"/>
      <c r="V182" s="25"/>
      <c r="W182" s="44"/>
      <c r="X182" s="43"/>
      <c r="Y182" s="43"/>
      <c r="Z182" s="23"/>
      <c r="AA182" s="43"/>
      <c r="AB182" s="23"/>
      <c r="AC182" s="43"/>
      <c r="AD182" s="23"/>
      <c r="AE182" s="43"/>
      <c r="AF182" s="13"/>
    </row>
    <row r="183" spans="1:32" x14ac:dyDescent="0.15">
      <c r="T183" s="19"/>
      <c r="U183" s="44"/>
      <c r="V183" s="25"/>
      <c r="W183" s="44"/>
      <c r="X183" s="43"/>
      <c r="Y183" s="43"/>
      <c r="Z183" s="23"/>
      <c r="AA183" s="43"/>
      <c r="AB183" s="23"/>
      <c r="AC183" s="43"/>
      <c r="AD183" s="23"/>
      <c r="AE183" s="43"/>
      <c r="AF183" s="13"/>
    </row>
    <row r="184" spans="1:32" x14ac:dyDescent="0.15">
      <c r="T184" s="19"/>
      <c r="U184" s="44"/>
      <c r="V184" s="25"/>
      <c r="W184" s="44"/>
      <c r="X184" s="43"/>
      <c r="Y184" s="43"/>
      <c r="Z184" s="23"/>
      <c r="AA184" s="43"/>
      <c r="AB184" s="23"/>
      <c r="AC184" s="43"/>
      <c r="AD184" s="23"/>
      <c r="AE184" s="43"/>
      <c r="AF184" s="13"/>
    </row>
    <row r="185" spans="1:32" x14ac:dyDescent="0.15">
      <c r="T185" s="19"/>
      <c r="U185" s="44"/>
      <c r="V185" s="25"/>
      <c r="W185" s="44"/>
      <c r="X185" s="43"/>
      <c r="Y185" s="43"/>
      <c r="Z185" s="23"/>
      <c r="AA185" s="43"/>
      <c r="AB185" s="23"/>
      <c r="AC185" s="43"/>
      <c r="AD185" s="23"/>
      <c r="AE185" s="43"/>
      <c r="AF185" s="13"/>
    </row>
    <row r="186" spans="1:32" x14ac:dyDescent="0.15">
      <c r="T186" s="19"/>
      <c r="U186" s="44"/>
      <c r="V186" s="25"/>
      <c r="W186" s="44"/>
      <c r="X186" s="43"/>
      <c r="Y186" s="43"/>
      <c r="Z186" s="23"/>
      <c r="AA186" s="43"/>
      <c r="AB186" s="23"/>
      <c r="AC186" s="43"/>
      <c r="AD186" s="23"/>
      <c r="AE186" s="43"/>
      <c r="AF186" s="13"/>
    </row>
    <row r="187" spans="1:32" x14ac:dyDescent="0.15">
      <c r="T187" s="19"/>
      <c r="U187" s="44"/>
      <c r="V187" s="25"/>
      <c r="W187" s="44"/>
      <c r="X187" s="43"/>
      <c r="Y187" s="43"/>
      <c r="Z187" s="23"/>
      <c r="AA187" s="43"/>
      <c r="AB187" s="23"/>
      <c r="AC187" s="43"/>
      <c r="AD187" s="23"/>
      <c r="AE187" s="43"/>
      <c r="AF187" s="13"/>
    </row>
    <row r="188" spans="1:32" x14ac:dyDescent="0.15">
      <c r="T188" s="19"/>
      <c r="U188" s="44"/>
      <c r="V188" s="25"/>
      <c r="W188" s="44"/>
      <c r="X188" s="43"/>
      <c r="Y188" s="43"/>
      <c r="Z188" s="23"/>
      <c r="AA188" s="43"/>
      <c r="AB188" s="23"/>
      <c r="AC188" s="43"/>
      <c r="AD188" s="23"/>
      <c r="AE188" s="43"/>
      <c r="AF188" s="13"/>
    </row>
    <row r="189" spans="1:32" x14ac:dyDescent="0.15">
      <c r="T189" s="19"/>
      <c r="U189" s="44"/>
      <c r="V189" s="25"/>
      <c r="W189" s="44"/>
      <c r="X189" s="43"/>
      <c r="Y189" s="43"/>
      <c r="Z189" s="23"/>
      <c r="AA189" s="43"/>
      <c r="AB189" s="23"/>
      <c r="AC189" s="43"/>
      <c r="AD189" s="23"/>
      <c r="AE189" s="43"/>
      <c r="AF189" s="13"/>
    </row>
    <row r="190" spans="1:32" x14ac:dyDescent="0.15">
      <c r="T190" s="19"/>
      <c r="U190" s="44"/>
      <c r="V190" s="25"/>
      <c r="W190" s="44"/>
      <c r="X190" s="43"/>
      <c r="Y190" s="43"/>
      <c r="Z190" s="23"/>
      <c r="AA190" s="43"/>
      <c r="AB190" s="23"/>
      <c r="AC190" s="43"/>
      <c r="AD190" s="23"/>
      <c r="AE190" s="43"/>
      <c r="AF190" s="13"/>
    </row>
    <row r="191" spans="1:32" x14ac:dyDescent="0.15">
      <c r="T191" s="19"/>
      <c r="U191" s="44"/>
      <c r="V191" s="25"/>
      <c r="W191" s="44"/>
      <c r="X191" s="43"/>
      <c r="Y191" s="43"/>
      <c r="Z191" s="23"/>
      <c r="AA191" s="43"/>
      <c r="AB191" s="23"/>
      <c r="AC191" s="43"/>
      <c r="AD191" s="23"/>
      <c r="AE191" s="43"/>
      <c r="AF191" s="13"/>
    </row>
    <row r="192" spans="1:32" x14ac:dyDescent="0.15">
      <c r="T192" s="19"/>
      <c r="U192" s="44"/>
      <c r="V192" s="25"/>
      <c r="W192" s="44"/>
      <c r="X192" s="43"/>
      <c r="Y192" s="43"/>
      <c r="Z192" s="23"/>
      <c r="AA192" s="43"/>
      <c r="AB192" s="23"/>
      <c r="AC192" s="43"/>
      <c r="AD192" s="23"/>
      <c r="AE192" s="43"/>
      <c r="AF192" s="13"/>
    </row>
    <row r="193" spans="5:32" x14ac:dyDescent="0.15"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9"/>
      <c r="U193" s="44"/>
      <c r="V193" s="25"/>
      <c r="W193" s="44"/>
      <c r="X193" s="43"/>
      <c r="Y193" s="43"/>
      <c r="Z193" s="23"/>
      <c r="AA193" s="43"/>
      <c r="AB193" s="23"/>
      <c r="AC193" s="43"/>
      <c r="AD193" s="23"/>
      <c r="AE193" s="43"/>
      <c r="AF193" s="13"/>
    </row>
    <row r="194" spans="5:32" x14ac:dyDescent="0.15"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9"/>
      <c r="U194" s="44"/>
      <c r="V194" s="25"/>
      <c r="W194" s="44"/>
      <c r="X194" s="43"/>
      <c r="Y194" s="43"/>
      <c r="Z194" s="23"/>
      <c r="AA194" s="43"/>
      <c r="AB194" s="23"/>
      <c r="AC194" s="43"/>
      <c r="AD194" s="23"/>
      <c r="AE194" s="43"/>
      <c r="AF194" s="13"/>
    </row>
  </sheetData>
  <autoFilter ref="A1:AE156"/>
  <mergeCells count="2">
    <mergeCell ref="S116:S121"/>
    <mergeCell ref="S128:S129"/>
  </mergeCells>
  <phoneticPr fontId="12" type="noConversion"/>
  <conditionalFormatting sqref="O2:O13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1" workbookViewId="0">
      <selection activeCell="A30" sqref="A30"/>
    </sheetView>
  </sheetViews>
  <sheetFormatPr defaultColWidth="8.875" defaultRowHeight="12" x14ac:dyDescent="0.15"/>
  <cols>
    <col min="1" max="1" width="7.5" style="126" customWidth="1"/>
    <col min="2" max="2" width="36.5" style="126" customWidth="1"/>
    <col min="3" max="3" width="88.625" style="126" customWidth="1"/>
    <col min="4" max="16384" width="8.875" style="126"/>
  </cols>
  <sheetData>
    <row r="1" spans="1:3" ht="12.75" thickBot="1" x14ac:dyDescent="0.2">
      <c r="A1" s="370"/>
      <c r="B1" s="371" t="s">
        <v>420</v>
      </c>
      <c r="C1" s="372" t="s">
        <v>421</v>
      </c>
    </row>
    <row r="2" spans="1:3" x14ac:dyDescent="0.15">
      <c r="A2" s="373" t="s">
        <v>394</v>
      </c>
      <c r="B2" s="374"/>
      <c r="C2" s="375" t="s">
        <v>422</v>
      </c>
    </row>
    <row r="3" spans="1:3" x14ac:dyDescent="0.15">
      <c r="A3" s="373" t="s">
        <v>395</v>
      </c>
      <c r="B3" s="374"/>
      <c r="C3" s="375" t="s">
        <v>423</v>
      </c>
    </row>
    <row r="4" spans="1:3" x14ac:dyDescent="0.15">
      <c r="A4" s="373"/>
      <c r="B4" s="374" t="s">
        <v>396</v>
      </c>
      <c r="C4" s="375"/>
    </row>
    <row r="5" spans="1:3" x14ac:dyDescent="0.15">
      <c r="A5" s="373"/>
      <c r="B5" s="374" t="s">
        <v>397</v>
      </c>
      <c r="C5" s="375"/>
    </row>
    <row r="6" spans="1:3" x14ac:dyDescent="0.15">
      <c r="A6" s="373" t="s">
        <v>398</v>
      </c>
      <c r="B6" s="374"/>
      <c r="C6" s="375" t="s">
        <v>429</v>
      </c>
    </row>
    <row r="7" spans="1:3" x14ac:dyDescent="0.15">
      <c r="A7" s="373"/>
      <c r="B7" s="374" t="s">
        <v>399</v>
      </c>
      <c r="C7" s="375" t="s">
        <v>424</v>
      </c>
    </row>
    <row r="8" spans="1:3" x14ac:dyDescent="0.15">
      <c r="A8" s="373"/>
      <c r="B8" s="374" t="s">
        <v>400</v>
      </c>
      <c r="C8" s="375" t="s">
        <v>431</v>
      </c>
    </row>
    <row r="9" spans="1:3" x14ac:dyDescent="0.15">
      <c r="A9" s="373"/>
      <c r="B9" s="374" t="s">
        <v>401</v>
      </c>
      <c r="C9" s="375" t="s">
        <v>430</v>
      </c>
    </row>
    <row r="10" spans="1:3" x14ac:dyDescent="0.15">
      <c r="A10" s="373" t="s">
        <v>402</v>
      </c>
      <c r="B10" s="374"/>
      <c r="C10" s="375" t="s">
        <v>425</v>
      </c>
    </row>
    <row r="11" spans="1:3" x14ac:dyDescent="0.15">
      <c r="A11" s="373" t="s">
        <v>403</v>
      </c>
      <c r="B11" s="374"/>
      <c r="C11" s="375" t="s">
        <v>432</v>
      </c>
    </row>
    <row r="12" spans="1:3" x14ac:dyDescent="0.15">
      <c r="A12" s="373"/>
      <c r="B12" s="374" t="s">
        <v>404</v>
      </c>
      <c r="C12" s="375" t="s">
        <v>433</v>
      </c>
    </row>
    <row r="13" spans="1:3" x14ac:dyDescent="0.15">
      <c r="A13" s="373"/>
      <c r="B13" s="374" t="s">
        <v>405</v>
      </c>
      <c r="C13" s="375" t="s">
        <v>434</v>
      </c>
    </row>
    <row r="14" spans="1:3" x14ac:dyDescent="0.15">
      <c r="A14" s="373" t="s">
        <v>406</v>
      </c>
      <c r="B14" s="374"/>
      <c r="C14" s="375" t="s">
        <v>426</v>
      </c>
    </row>
    <row r="15" spans="1:3" x14ac:dyDescent="0.15">
      <c r="A15" s="373"/>
      <c r="B15" s="374" t="s">
        <v>407</v>
      </c>
      <c r="C15" s="375"/>
    </row>
    <row r="16" spans="1:3" x14ac:dyDescent="0.15">
      <c r="A16" s="373"/>
      <c r="B16" s="374" t="s">
        <v>408</v>
      </c>
      <c r="C16" s="375"/>
    </row>
    <row r="17" spans="1:3" x14ac:dyDescent="0.15">
      <c r="A17" s="373"/>
      <c r="B17" s="374" t="s">
        <v>409</v>
      </c>
      <c r="C17" s="375"/>
    </row>
    <row r="18" spans="1:3" x14ac:dyDescent="0.15">
      <c r="A18" s="373" t="s">
        <v>410</v>
      </c>
      <c r="B18" s="374"/>
      <c r="C18" s="375" t="s">
        <v>438</v>
      </c>
    </row>
    <row r="19" spans="1:3" x14ac:dyDescent="0.15">
      <c r="A19" s="373"/>
      <c r="B19" s="374" t="s">
        <v>411</v>
      </c>
      <c r="C19" s="375" t="s">
        <v>437</v>
      </c>
    </row>
    <row r="20" spans="1:3" x14ac:dyDescent="0.15">
      <c r="A20" s="373"/>
      <c r="B20" s="374" t="s">
        <v>412</v>
      </c>
      <c r="C20" s="375" t="s">
        <v>436</v>
      </c>
    </row>
    <row r="21" spans="1:3" x14ac:dyDescent="0.15">
      <c r="A21" s="373"/>
      <c r="B21" s="374" t="s">
        <v>413</v>
      </c>
      <c r="C21" s="375" t="s">
        <v>435</v>
      </c>
    </row>
    <row r="22" spans="1:3" x14ac:dyDescent="0.15">
      <c r="A22" s="267"/>
      <c r="B22" s="374" t="s">
        <v>414</v>
      </c>
      <c r="C22" s="375"/>
    </row>
    <row r="23" spans="1:3" x14ac:dyDescent="0.15">
      <c r="A23" s="373" t="s">
        <v>415</v>
      </c>
      <c r="B23" s="374"/>
      <c r="C23" s="375" t="s">
        <v>427</v>
      </c>
    </row>
    <row r="24" spans="1:3" x14ac:dyDescent="0.15">
      <c r="A24" s="373" t="s">
        <v>416</v>
      </c>
      <c r="B24" s="374"/>
      <c r="C24" s="375" t="s">
        <v>428</v>
      </c>
    </row>
    <row r="25" spans="1:3" x14ac:dyDescent="0.15">
      <c r="A25" s="373"/>
      <c r="B25" s="374" t="s">
        <v>417</v>
      </c>
      <c r="C25" s="375"/>
    </row>
    <row r="26" spans="1:3" x14ac:dyDescent="0.15">
      <c r="A26" s="373"/>
      <c r="B26" s="374" t="s">
        <v>418</v>
      </c>
      <c r="C26" s="375"/>
    </row>
    <row r="27" spans="1:3" x14ac:dyDescent="0.15">
      <c r="A27" s="373"/>
      <c r="B27" s="374" t="s">
        <v>419</v>
      </c>
      <c r="C27" s="375"/>
    </row>
    <row r="28" spans="1:3" x14ac:dyDescent="0.15">
      <c r="A28" s="267"/>
      <c r="B28" s="220"/>
      <c r="C28" s="375"/>
    </row>
    <row r="29" spans="1:3" x14ac:dyDescent="0.15">
      <c r="A29" s="269"/>
      <c r="B29" s="262"/>
      <c r="C29" s="376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7"/>
  <sheetViews>
    <sheetView workbookViewId="0">
      <selection activeCell="D25" sqref="D25"/>
    </sheetView>
  </sheetViews>
  <sheetFormatPr defaultColWidth="8.875" defaultRowHeight="14.25" outlineLevelRow="2" x14ac:dyDescent="0.15"/>
  <cols>
    <col min="1" max="1" width="8.875" style="288"/>
    <col min="2" max="2" width="2.875" style="288" customWidth="1"/>
    <col min="3" max="3" width="3" style="288" customWidth="1"/>
    <col min="4" max="4" width="20" style="288" customWidth="1"/>
    <col min="5" max="5" width="7.5" style="288" bestFit="1" customWidth="1"/>
    <col min="6" max="6" width="4.875" style="288" customWidth="1"/>
    <col min="7" max="7" width="6.25" style="288" customWidth="1"/>
    <col min="8" max="8" width="6.5" style="288" customWidth="1"/>
    <col min="9" max="12" width="8.875" style="288"/>
    <col min="13" max="13" width="9.5" style="288" customWidth="1"/>
    <col min="14" max="14" width="30.125" style="288" customWidth="1"/>
    <col min="15" max="16384" width="8.875" style="288"/>
  </cols>
  <sheetData>
    <row r="4" spans="1:14" x14ac:dyDescent="0.15">
      <c r="A4" s="378" t="s">
        <v>325</v>
      </c>
      <c r="B4" s="381" t="s">
        <v>324</v>
      </c>
      <c r="C4" s="378"/>
      <c r="D4" s="378"/>
      <c r="E4" s="341" t="s">
        <v>356</v>
      </c>
      <c r="F4" s="382" t="s">
        <v>355</v>
      </c>
      <c r="G4" s="382"/>
      <c r="H4" s="382"/>
      <c r="I4" s="309"/>
      <c r="J4" s="309" t="s">
        <v>354</v>
      </c>
      <c r="K4" s="309"/>
      <c r="L4" s="309"/>
      <c r="M4" s="382" t="s">
        <v>353</v>
      </c>
      <c r="N4" s="341" t="s">
        <v>323</v>
      </c>
    </row>
    <row r="5" spans="1:14" x14ac:dyDescent="0.15">
      <c r="A5" s="379"/>
      <c r="B5" s="342"/>
      <c r="C5" s="390" t="s">
        <v>322</v>
      </c>
      <c r="D5" s="378"/>
      <c r="E5" s="341"/>
      <c r="F5" s="382" t="s">
        <v>351</v>
      </c>
      <c r="G5" s="382" t="s">
        <v>350</v>
      </c>
      <c r="H5" s="382" t="s">
        <v>349</v>
      </c>
      <c r="I5" s="308" t="s">
        <v>348</v>
      </c>
      <c r="J5" s="308" t="s">
        <v>347</v>
      </c>
      <c r="K5" s="308" t="s">
        <v>346</v>
      </c>
      <c r="L5" s="308" t="s">
        <v>345</v>
      </c>
      <c r="M5" s="382"/>
      <c r="N5" s="341"/>
    </row>
    <row r="6" spans="1:14" ht="15" thickBot="1" x14ac:dyDescent="0.2">
      <c r="A6" s="380"/>
      <c r="B6" s="346"/>
      <c r="C6" s="347"/>
      <c r="D6" s="348" t="s">
        <v>321</v>
      </c>
      <c r="E6" s="349"/>
      <c r="F6" s="383"/>
      <c r="G6" s="383"/>
      <c r="H6" s="383"/>
      <c r="I6" s="350">
        <f>需求参数表!G3</f>
        <v>0.2</v>
      </c>
      <c r="J6" s="350">
        <f>需求参数表!H3</f>
        <v>0.3</v>
      </c>
      <c r="K6" s="350">
        <f>需求参数表!I3</f>
        <v>0.25</v>
      </c>
      <c r="L6" s="350">
        <f>需求参数表!J3</f>
        <v>0.25</v>
      </c>
      <c r="M6" s="383"/>
      <c r="N6" s="349"/>
    </row>
    <row r="7" spans="1:14" x14ac:dyDescent="0.15">
      <c r="A7" s="343">
        <v>1.1000000000000001</v>
      </c>
      <c r="B7" s="384" t="s">
        <v>344</v>
      </c>
      <c r="C7" s="385"/>
      <c r="D7" s="385"/>
      <c r="E7" s="344"/>
      <c r="F7" s="344"/>
      <c r="G7" s="344"/>
      <c r="H7" s="344"/>
      <c r="I7" s="344"/>
      <c r="J7" s="345"/>
      <c r="K7" s="345"/>
      <c r="L7" s="345"/>
      <c r="M7" s="344"/>
      <c r="N7" s="344"/>
    </row>
    <row r="8" spans="1:14" outlineLevel="1" x14ac:dyDescent="0.15">
      <c r="A8" s="294" t="s">
        <v>343</v>
      </c>
      <c r="B8" s="298"/>
      <c r="C8" s="386" t="s">
        <v>342</v>
      </c>
      <c r="D8" s="387"/>
      <c r="E8" s="306"/>
      <c r="F8" s="306"/>
      <c r="G8" s="306"/>
      <c r="H8" s="306"/>
      <c r="I8" s="306"/>
      <c r="J8" s="307"/>
      <c r="K8" s="307"/>
      <c r="L8" s="307"/>
      <c r="M8" s="306"/>
      <c r="N8" s="306"/>
    </row>
    <row r="9" spans="1:14" outlineLevel="2" x14ac:dyDescent="0.15">
      <c r="A9" s="294" t="s">
        <v>341</v>
      </c>
      <c r="B9" s="299"/>
      <c r="C9" s="298"/>
      <c r="D9" s="297" t="s">
        <v>328</v>
      </c>
      <c r="E9" s="289" t="s">
        <v>327</v>
      </c>
      <c r="F9" s="290">
        <v>8</v>
      </c>
      <c r="G9" s="290">
        <v>10</v>
      </c>
      <c r="H9" s="290">
        <v>12</v>
      </c>
      <c r="I9" s="296">
        <f>G9*$I$6</f>
        <v>2</v>
      </c>
      <c r="J9" s="296">
        <f>G9*$J$6</f>
        <v>3</v>
      </c>
      <c r="K9" s="296">
        <f>G9*$K$6</f>
        <v>2.5</v>
      </c>
      <c r="L9" s="296">
        <f>G9*$L$6</f>
        <v>2.5</v>
      </c>
      <c r="M9" s="296"/>
      <c r="N9" s="295"/>
    </row>
    <row r="10" spans="1:14" outlineLevel="2" x14ac:dyDescent="0.15">
      <c r="A10" s="294" t="s">
        <v>340</v>
      </c>
      <c r="B10" s="299"/>
      <c r="C10" s="305"/>
      <c r="D10" s="297" t="s">
        <v>339</v>
      </c>
      <c r="E10" s="289" t="s">
        <v>338</v>
      </c>
      <c r="F10" s="290">
        <v>4</v>
      </c>
      <c r="G10" s="290">
        <v>5</v>
      </c>
      <c r="H10" s="290">
        <v>6</v>
      </c>
      <c r="I10" s="296">
        <f>G10*$I$6</f>
        <v>1</v>
      </c>
      <c r="J10" s="296">
        <f>G10*$J$6</f>
        <v>1.5</v>
      </c>
      <c r="K10" s="296">
        <f>G10*$K$6</f>
        <v>1.25</v>
      </c>
      <c r="L10" s="296">
        <f>G10*$L$6</f>
        <v>1.25</v>
      </c>
      <c r="M10" s="296"/>
      <c r="N10" s="295"/>
    </row>
    <row r="11" spans="1:14" outlineLevel="2" x14ac:dyDescent="0.15">
      <c r="A11" s="294" t="s">
        <v>337</v>
      </c>
      <c r="B11" s="299"/>
      <c r="C11" s="293"/>
      <c r="D11" s="297" t="s">
        <v>336</v>
      </c>
      <c r="E11" s="289" t="s">
        <v>335</v>
      </c>
      <c r="F11" s="290">
        <v>6</v>
      </c>
      <c r="G11" s="290">
        <v>8</v>
      </c>
      <c r="H11" s="290">
        <v>10</v>
      </c>
      <c r="I11" s="296">
        <f>G11*$I$6</f>
        <v>1.6</v>
      </c>
      <c r="J11" s="296">
        <f>G11*$J$6</f>
        <v>2.4</v>
      </c>
      <c r="K11" s="296">
        <f>G11*$K$6</f>
        <v>2</v>
      </c>
      <c r="L11" s="296">
        <f>G11*$L$6</f>
        <v>2</v>
      </c>
      <c r="M11" s="296"/>
      <c r="N11" s="295"/>
    </row>
    <row r="12" spans="1:14" s="300" customFormat="1" outlineLevel="1" x14ac:dyDescent="0.15">
      <c r="A12" s="304" t="s">
        <v>334</v>
      </c>
      <c r="B12" s="303"/>
      <c r="C12" s="388" t="s">
        <v>333</v>
      </c>
      <c r="D12" s="389"/>
      <c r="E12" s="301"/>
      <c r="F12" s="302"/>
      <c r="G12" s="302"/>
      <c r="H12" s="302"/>
      <c r="I12" s="302"/>
      <c r="J12" s="302"/>
      <c r="K12" s="302"/>
      <c r="L12" s="302"/>
      <c r="M12" s="302"/>
      <c r="N12" s="301"/>
    </row>
    <row r="13" spans="1:14" outlineLevel="2" x14ac:dyDescent="0.15">
      <c r="A13" s="294" t="s">
        <v>332</v>
      </c>
      <c r="B13" s="299"/>
      <c r="C13" s="298"/>
      <c r="D13" s="297" t="s">
        <v>328</v>
      </c>
      <c r="E13" s="289" t="s">
        <v>327</v>
      </c>
      <c r="F13" s="290">
        <v>8</v>
      </c>
      <c r="G13" s="290">
        <v>10</v>
      </c>
      <c r="H13" s="290">
        <v>12</v>
      </c>
      <c r="I13" s="296">
        <f>G13*$I$6</f>
        <v>2</v>
      </c>
      <c r="J13" s="296">
        <f>G13*$J$6</f>
        <v>3</v>
      </c>
      <c r="K13" s="296">
        <f>G13*$K$6</f>
        <v>2.5</v>
      </c>
      <c r="L13" s="296">
        <f>G13*$L$6</f>
        <v>2.5</v>
      </c>
      <c r="M13" s="296"/>
      <c r="N13" s="295"/>
    </row>
    <row r="14" spans="1:14" outlineLevel="2" x14ac:dyDescent="0.15">
      <c r="A14" s="294" t="s">
        <v>326</v>
      </c>
      <c r="B14" s="293"/>
      <c r="C14" s="292"/>
      <c r="D14" s="291" t="s">
        <v>326</v>
      </c>
      <c r="E14" s="289" t="s">
        <v>326</v>
      </c>
      <c r="F14" s="290" t="s">
        <v>326</v>
      </c>
      <c r="G14" s="290" t="s">
        <v>326</v>
      </c>
      <c r="H14" s="290" t="s">
        <v>326</v>
      </c>
      <c r="I14" s="290" t="s">
        <v>326</v>
      </c>
      <c r="J14" s="290" t="s">
        <v>326</v>
      </c>
      <c r="K14" s="290"/>
      <c r="L14" s="290"/>
      <c r="M14" s="290"/>
      <c r="N14" s="289"/>
    </row>
    <row r="15" spans="1:14" s="300" customFormat="1" outlineLevel="1" x14ac:dyDescent="0.15">
      <c r="A15" s="304" t="s">
        <v>331</v>
      </c>
      <c r="B15" s="303"/>
      <c r="C15" s="388" t="s">
        <v>330</v>
      </c>
      <c r="D15" s="389"/>
      <c r="E15" s="301"/>
      <c r="F15" s="302"/>
      <c r="G15" s="302"/>
      <c r="H15" s="302"/>
      <c r="I15" s="302"/>
      <c r="J15" s="302"/>
      <c r="K15" s="302"/>
      <c r="L15" s="302"/>
      <c r="M15" s="302"/>
      <c r="N15" s="301"/>
    </row>
    <row r="16" spans="1:14" outlineLevel="2" x14ac:dyDescent="0.15">
      <c r="A16" s="294" t="s">
        <v>329</v>
      </c>
      <c r="B16" s="299"/>
      <c r="C16" s="298"/>
      <c r="D16" s="297" t="s">
        <v>328</v>
      </c>
      <c r="E16" s="289" t="s">
        <v>327</v>
      </c>
      <c r="F16" s="290">
        <v>8</v>
      </c>
      <c r="G16" s="290">
        <v>10</v>
      </c>
      <c r="H16" s="290">
        <v>12</v>
      </c>
      <c r="I16" s="296">
        <f>G16*$I$6</f>
        <v>2</v>
      </c>
      <c r="J16" s="296">
        <f>G16*$J$6</f>
        <v>3</v>
      </c>
      <c r="K16" s="296">
        <f>G16*$K$6</f>
        <v>2.5</v>
      </c>
      <c r="L16" s="296">
        <f>G16*$L$6</f>
        <v>2.5</v>
      </c>
      <c r="M16" s="296"/>
      <c r="N16" s="295"/>
    </row>
    <row r="17" spans="1:14" outlineLevel="2" x14ac:dyDescent="0.15">
      <c r="A17" s="294" t="s">
        <v>326</v>
      </c>
      <c r="B17" s="293"/>
      <c r="C17" s="292"/>
      <c r="D17" s="291" t="s">
        <v>326</v>
      </c>
      <c r="E17" s="289" t="s">
        <v>326</v>
      </c>
      <c r="F17" s="290" t="s">
        <v>326</v>
      </c>
      <c r="G17" s="290" t="s">
        <v>326</v>
      </c>
      <c r="H17" s="290" t="s">
        <v>326</v>
      </c>
      <c r="I17" s="290" t="s">
        <v>326</v>
      </c>
      <c r="J17" s="290" t="s">
        <v>326</v>
      </c>
      <c r="K17" s="290"/>
      <c r="L17" s="290"/>
      <c r="M17" s="290"/>
      <c r="N17" s="289"/>
    </row>
  </sheetData>
  <mergeCells count="12">
    <mergeCell ref="B7:D7"/>
    <mergeCell ref="C8:D8"/>
    <mergeCell ref="C12:D12"/>
    <mergeCell ref="C15:D15"/>
    <mergeCell ref="C5:D5"/>
    <mergeCell ref="A4:A6"/>
    <mergeCell ref="B4:D4"/>
    <mergeCell ref="M4:M6"/>
    <mergeCell ref="F4:H4"/>
    <mergeCell ref="F5:F6"/>
    <mergeCell ref="G5:G6"/>
    <mergeCell ref="H5:H6"/>
  </mergeCells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5"/>
  <sheetViews>
    <sheetView zoomScaleNormal="100" workbookViewId="0">
      <pane xSplit="5" ySplit="5" topLeftCell="F6" activePane="bottomRight" state="frozen"/>
      <selection pane="topRight" activeCell="T1" sqref="T1"/>
      <selection pane="bottomLeft" activeCell="A6" sqref="A6"/>
      <selection pane="bottomRight"/>
    </sheetView>
  </sheetViews>
  <sheetFormatPr defaultColWidth="8.875" defaultRowHeight="10.5" outlineLevelRow="1" outlineLevelCol="1" x14ac:dyDescent="0.15"/>
  <cols>
    <col min="1" max="1" width="3.875" style="60" customWidth="1"/>
    <col min="2" max="2" width="3" style="60" customWidth="1"/>
    <col min="3" max="3" width="2.625" style="60" customWidth="1"/>
    <col min="4" max="4" width="3.25" style="60" customWidth="1"/>
    <col min="5" max="5" width="7.875" style="60" customWidth="1"/>
    <col min="6" max="16" width="2.625" style="81" hidden="1" customWidth="1" outlineLevel="1"/>
    <col min="17" max="17" width="6.875" style="81" customWidth="1" collapsed="1"/>
    <col min="18" max="18" width="4.75" style="82" hidden="1" customWidth="1" outlineLevel="1"/>
    <col min="19" max="19" width="4.125" style="81" hidden="1" customWidth="1" outlineLevel="1"/>
    <col min="20" max="20" width="11.5" style="82" hidden="1" customWidth="1" outlineLevel="1"/>
    <col min="21" max="21" width="4.25" style="81" hidden="1" customWidth="1" outlineLevel="1"/>
    <col min="22" max="22" width="3.875" style="81" hidden="1" customWidth="1" outlineLevel="1"/>
    <col min="23" max="23" width="4.125" style="81" hidden="1" customWidth="1" outlineLevel="1"/>
    <col min="24" max="24" width="4.5" style="81" hidden="1" customWidth="1" outlineLevel="1"/>
    <col min="25" max="25" width="5.5" style="81" customWidth="1" collapsed="1"/>
    <col min="26" max="26" width="4.125" style="81" customWidth="1"/>
    <col min="27" max="27" width="4.5" style="81" customWidth="1"/>
    <col min="28" max="33" width="2.125" style="81" bestFit="1" customWidth="1"/>
    <col min="34" max="35" width="2.875" style="81" bestFit="1" customWidth="1"/>
    <col min="36" max="36" width="2.875" style="81" customWidth="1"/>
    <col min="37" max="37" width="2.875" style="81" bestFit="1" customWidth="1"/>
    <col min="38" max="38" width="1.75" style="81" customWidth="1"/>
    <col min="39" max="44" width="2.875" style="81" bestFit="1" customWidth="1"/>
    <col min="45" max="45" width="3.125" style="81" bestFit="1" customWidth="1"/>
    <col min="46" max="48" width="2.875" style="81" bestFit="1" customWidth="1"/>
    <col min="49" max="16384" width="8.875" style="60"/>
  </cols>
  <sheetData>
    <row r="1" spans="1:48" ht="12" customHeight="1" x14ac:dyDescent="0.2">
      <c r="A1" s="245"/>
      <c r="B1" s="401" t="s">
        <v>115</v>
      </c>
      <c r="C1" s="402"/>
      <c r="D1" s="402"/>
      <c r="E1" s="403"/>
      <c r="F1" s="391" t="s">
        <v>118</v>
      </c>
      <c r="G1" s="391" t="s">
        <v>119</v>
      </c>
      <c r="H1" s="391" t="s">
        <v>120</v>
      </c>
      <c r="I1" s="391" t="s">
        <v>121</v>
      </c>
      <c r="J1" s="391" t="s">
        <v>122</v>
      </c>
      <c r="K1" s="391" t="s">
        <v>128</v>
      </c>
      <c r="L1" s="391" t="s">
        <v>123</v>
      </c>
      <c r="M1" s="391" t="s">
        <v>124</v>
      </c>
      <c r="N1" s="391" t="s">
        <v>126</v>
      </c>
      <c r="O1" s="391" t="s">
        <v>125</v>
      </c>
      <c r="P1" s="391" t="s">
        <v>127</v>
      </c>
      <c r="Q1" s="246"/>
      <c r="R1" s="247"/>
      <c r="S1" s="248"/>
      <c r="T1" s="247"/>
      <c r="U1" s="394" t="s">
        <v>143</v>
      </c>
      <c r="V1" s="395"/>
      <c r="W1" s="394" t="s">
        <v>144</v>
      </c>
      <c r="X1" s="395"/>
      <c r="Y1" s="396" t="s">
        <v>148</v>
      </c>
      <c r="Z1" s="394" t="s">
        <v>236</v>
      </c>
      <c r="AA1" s="395"/>
      <c r="AB1" s="234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6"/>
    </row>
    <row r="2" spans="1:48" ht="13.9" customHeight="1" x14ac:dyDescent="0.2">
      <c r="A2" s="249"/>
      <c r="B2" s="250"/>
      <c r="C2" s="399" t="s">
        <v>116</v>
      </c>
      <c r="D2" s="400"/>
      <c r="E2" s="400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246"/>
      <c r="R2" s="247"/>
      <c r="S2" s="248"/>
      <c r="T2" s="247"/>
      <c r="U2" s="396" t="s">
        <v>141</v>
      </c>
      <c r="V2" s="396" t="s">
        <v>139</v>
      </c>
      <c r="W2" s="396" t="s">
        <v>140</v>
      </c>
      <c r="X2" s="396" t="s">
        <v>145</v>
      </c>
      <c r="Y2" s="397"/>
      <c r="Z2" s="396" t="s">
        <v>244</v>
      </c>
      <c r="AA2" s="396" t="s">
        <v>245</v>
      </c>
      <c r="AB2" s="237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9"/>
    </row>
    <row r="3" spans="1:48" ht="28.9" customHeight="1" x14ac:dyDescent="0.2">
      <c r="A3" s="251"/>
      <c r="B3" s="252"/>
      <c r="C3" s="252"/>
      <c r="D3" s="399" t="s">
        <v>117</v>
      </c>
      <c r="E3" s="400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246" t="s">
        <v>149</v>
      </c>
      <c r="R3" s="248" t="s">
        <v>243</v>
      </c>
      <c r="S3" s="247" t="s">
        <v>242</v>
      </c>
      <c r="T3" s="247" t="s">
        <v>129</v>
      </c>
      <c r="U3" s="398"/>
      <c r="V3" s="398"/>
      <c r="W3" s="398"/>
      <c r="X3" s="398"/>
      <c r="Y3" s="398"/>
      <c r="Z3" s="398"/>
      <c r="AA3" s="398"/>
      <c r="AB3" s="253">
        <v>1</v>
      </c>
      <c r="AC3" s="253">
        <v>2</v>
      </c>
      <c r="AD3" s="253">
        <v>3</v>
      </c>
      <c r="AE3" s="253">
        <v>4</v>
      </c>
      <c r="AF3" s="253">
        <v>5</v>
      </c>
      <c r="AG3" s="253">
        <v>6</v>
      </c>
      <c r="AH3" s="253">
        <v>7</v>
      </c>
      <c r="AI3" s="253">
        <v>8</v>
      </c>
      <c r="AJ3" s="253">
        <v>9</v>
      </c>
      <c r="AK3" s="253">
        <v>10</v>
      </c>
      <c r="AL3" s="253" t="s">
        <v>246</v>
      </c>
      <c r="AM3" s="253">
        <v>11</v>
      </c>
      <c r="AN3" s="253">
        <v>12</v>
      </c>
      <c r="AO3" s="253">
        <v>13</v>
      </c>
      <c r="AP3" s="253">
        <v>14</v>
      </c>
      <c r="AQ3" s="253">
        <v>15</v>
      </c>
      <c r="AR3" s="253">
        <v>16</v>
      </c>
      <c r="AS3" s="253">
        <v>17</v>
      </c>
      <c r="AT3" s="253">
        <v>18</v>
      </c>
      <c r="AU3" s="253">
        <v>19</v>
      </c>
      <c r="AV3" s="253">
        <v>20</v>
      </c>
    </row>
    <row r="4" spans="1:48" ht="3" customHeight="1" x14ac:dyDescent="0.15">
      <c r="A4" s="355"/>
      <c r="B4" s="355"/>
      <c r="C4" s="356"/>
      <c r="D4" s="356"/>
      <c r="E4" s="357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9"/>
      <c r="R4" s="360"/>
      <c r="S4" s="361"/>
      <c r="T4" s="360"/>
      <c r="U4" s="361"/>
      <c r="V4" s="361"/>
      <c r="W4" s="361"/>
      <c r="X4" s="361"/>
      <c r="Y4" s="361"/>
      <c r="Z4" s="361"/>
      <c r="AA4" s="361"/>
      <c r="AB4" s="361"/>
      <c r="AC4" s="361"/>
      <c r="AD4" s="362"/>
      <c r="AE4" s="362"/>
      <c r="AF4" s="362"/>
      <c r="AG4" s="362"/>
      <c r="AH4" s="362"/>
      <c r="AI4" s="362"/>
      <c r="AJ4" s="362"/>
      <c r="AK4" s="362"/>
      <c r="AL4" s="362"/>
      <c r="AM4" s="362"/>
      <c r="AN4" s="362"/>
      <c r="AO4" s="362"/>
      <c r="AP4" s="362"/>
      <c r="AQ4" s="362"/>
      <c r="AR4" s="362"/>
      <c r="AS4" s="362"/>
      <c r="AT4" s="362"/>
      <c r="AU4" s="362"/>
      <c r="AV4" s="362"/>
    </row>
    <row r="5" spans="1:48" s="65" customFormat="1" ht="11.25" hidden="1" x14ac:dyDescent="0.15">
      <c r="A5" s="61" t="s">
        <v>94</v>
      </c>
      <c r="B5" s="414" t="s">
        <v>150</v>
      </c>
      <c r="C5" s="415"/>
      <c r="D5" s="415"/>
      <c r="E5" s="415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62"/>
      <c r="R5" s="64"/>
      <c r="S5" s="63"/>
      <c r="T5" s="64"/>
      <c r="U5" s="68"/>
      <c r="V5" s="68"/>
      <c r="W5" s="68"/>
      <c r="X5" s="68"/>
      <c r="Y5" s="68"/>
      <c r="Z5" s="68"/>
      <c r="AA5" s="68"/>
      <c r="AB5" s="62"/>
      <c r="AC5" s="95"/>
      <c r="AD5" s="95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</row>
    <row r="6" spans="1:48" s="65" customFormat="1" ht="11.25" x14ac:dyDescent="0.15">
      <c r="A6" s="66" t="s">
        <v>151</v>
      </c>
      <c r="B6" s="67"/>
      <c r="C6" s="404" t="s">
        <v>152</v>
      </c>
      <c r="D6" s="416"/>
      <c r="E6" s="406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89" t="s">
        <v>135</v>
      </c>
      <c r="R6" s="69"/>
      <c r="S6" s="68">
        <v>4</v>
      </c>
      <c r="T6" s="69" t="s">
        <v>98</v>
      </c>
      <c r="U6" s="68">
        <v>2</v>
      </c>
      <c r="V6" s="68">
        <v>6</v>
      </c>
      <c r="W6" s="68">
        <v>2</v>
      </c>
      <c r="X6" s="68">
        <v>6</v>
      </c>
      <c r="Y6" s="107">
        <v>0</v>
      </c>
      <c r="Z6" s="68">
        <v>2</v>
      </c>
      <c r="AA6" s="107">
        <v>6</v>
      </c>
      <c r="AB6" s="95"/>
      <c r="AC6" s="96"/>
      <c r="AD6" s="99"/>
      <c r="AE6" s="100"/>
      <c r="AF6" s="100"/>
      <c r="AG6" s="109"/>
      <c r="AH6" s="96"/>
      <c r="AI6" s="96"/>
      <c r="AJ6" s="97"/>
      <c r="AK6" s="96"/>
      <c r="AL6" s="124"/>
      <c r="AM6" s="96"/>
      <c r="AN6" s="96"/>
      <c r="AO6" s="97"/>
      <c r="AP6" s="95"/>
      <c r="AQ6" s="96"/>
      <c r="AR6" s="97"/>
      <c r="AS6" s="62"/>
      <c r="AT6" s="95"/>
      <c r="AU6" s="97"/>
      <c r="AV6" s="62"/>
    </row>
    <row r="7" spans="1:48" s="65" customFormat="1" ht="11.25" hidden="1" outlineLevel="1" x14ac:dyDescent="0.15">
      <c r="A7" s="70" t="s">
        <v>132</v>
      </c>
      <c r="B7" s="71"/>
      <c r="C7" s="166"/>
      <c r="D7" s="170"/>
      <c r="E7" s="169" t="s">
        <v>231</v>
      </c>
      <c r="F7" s="63"/>
      <c r="G7" s="63"/>
      <c r="H7" s="63"/>
      <c r="I7" s="63" t="s">
        <v>146</v>
      </c>
      <c r="J7" s="63" t="s">
        <v>96</v>
      </c>
      <c r="K7" s="63"/>
      <c r="L7" s="63"/>
      <c r="M7" s="63"/>
      <c r="N7" s="63" t="s">
        <v>97</v>
      </c>
      <c r="O7" s="63"/>
      <c r="P7" s="63"/>
      <c r="Q7" s="68"/>
      <c r="R7" s="117">
        <f>SUM(AB7:AV7)*5</f>
        <v>10</v>
      </c>
      <c r="S7" s="68"/>
      <c r="T7" s="72"/>
      <c r="U7" s="68"/>
      <c r="V7" s="68"/>
      <c r="W7" s="68"/>
      <c r="X7" s="68"/>
      <c r="Y7" s="107"/>
      <c r="Z7" s="68"/>
      <c r="AA7" s="107"/>
      <c r="AB7" s="101"/>
      <c r="AC7" s="94"/>
      <c r="AD7" s="101"/>
      <c r="AE7" s="94"/>
      <c r="AF7" s="94">
        <v>1</v>
      </c>
      <c r="AG7" s="102">
        <v>1</v>
      </c>
      <c r="AH7" s="94"/>
      <c r="AI7" s="94"/>
      <c r="AJ7" s="102"/>
      <c r="AK7" s="94"/>
      <c r="AL7" s="111"/>
      <c r="AM7" s="94"/>
      <c r="AN7" s="94"/>
      <c r="AO7" s="102"/>
      <c r="AP7" s="101"/>
      <c r="AQ7" s="94"/>
      <c r="AR7" s="102"/>
      <c r="AS7" s="92"/>
      <c r="AT7" s="101"/>
      <c r="AU7" s="102"/>
      <c r="AV7" s="92"/>
    </row>
    <row r="8" spans="1:48" s="65" customFormat="1" ht="11.25" hidden="1" outlineLevel="1" x14ac:dyDescent="0.15">
      <c r="A8" s="70" t="s">
        <v>130</v>
      </c>
      <c r="B8" s="71"/>
      <c r="C8" s="166"/>
      <c r="D8" s="171"/>
      <c r="E8" s="169" t="s">
        <v>232</v>
      </c>
      <c r="F8" s="63"/>
      <c r="G8" s="63"/>
      <c r="H8" s="63"/>
      <c r="I8" s="63" t="s">
        <v>153</v>
      </c>
      <c r="J8" s="63" t="s">
        <v>154</v>
      </c>
      <c r="K8" s="63"/>
      <c r="L8" s="63"/>
      <c r="M8" s="63"/>
      <c r="N8" s="63" t="s">
        <v>97</v>
      </c>
      <c r="O8" s="63"/>
      <c r="P8" s="63"/>
      <c r="Q8" s="68"/>
      <c r="R8" s="117">
        <f>SUM(AB8:AV8)*5</f>
        <v>20</v>
      </c>
      <c r="S8" s="68"/>
      <c r="T8" s="72"/>
      <c r="U8" s="68"/>
      <c r="V8" s="68"/>
      <c r="W8" s="68"/>
      <c r="X8" s="68"/>
      <c r="Y8" s="107"/>
      <c r="Z8" s="68"/>
      <c r="AA8" s="107"/>
      <c r="AB8" s="101"/>
      <c r="AC8" s="94"/>
      <c r="AD8" s="101">
        <v>1</v>
      </c>
      <c r="AE8" s="94">
        <v>1</v>
      </c>
      <c r="AF8" s="94">
        <v>1</v>
      </c>
      <c r="AG8" s="102">
        <v>1</v>
      </c>
      <c r="AH8" s="94"/>
      <c r="AI8" s="94"/>
      <c r="AJ8" s="102"/>
      <c r="AK8" s="94"/>
      <c r="AL8" s="111"/>
      <c r="AM8" s="94"/>
      <c r="AN8" s="94"/>
      <c r="AO8" s="102"/>
      <c r="AP8" s="101"/>
      <c r="AQ8" s="94"/>
      <c r="AR8" s="102"/>
      <c r="AS8" s="92"/>
      <c r="AT8" s="101"/>
      <c r="AU8" s="102"/>
      <c r="AV8" s="92"/>
    </row>
    <row r="9" spans="1:48" s="65" customFormat="1" ht="11.25" hidden="1" outlineLevel="1" x14ac:dyDescent="0.15">
      <c r="A9" s="70" t="s">
        <v>131</v>
      </c>
      <c r="B9" s="71"/>
      <c r="C9" s="166"/>
      <c r="D9" s="172"/>
      <c r="E9" s="169" t="s">
        <v>233</v>
      </c>
      <c r="F9" s="63"/>
      <c r="G9" s="63"/>
      <c r="H9" s="63"/>
      <c r="I9" s="63" t="s">
        <v>137</v>
      </c>
      <c r="J9" s="63" t="s">
        <v>96</v>
      </c>
      <c r="K9" s="63"/>
      <c r="L9" s="63"/>
      <c r="M9" s="63"/>
      <c r="N9" s="63" t="s">
        <v>155</v>
      </c>
      <c r="O9" s="63"/>
      <c r="P9" s="63"/>
      <c r="Q9" s="68"/>
      <c r="R9" s="117">
        <f>SUM(AB9:AV9)*5</f>
        <v>105</v>
      </c>
      <c r="S9" s="68"/>
      <c r="T9" s="72"/>
      <c r="U9" s="68"/>
      <c r="V9" s="68"/>
      <c r="W9" s="68"/>
      <c r="X9" s="68"/>
      <c r="Y9" s="107"/>
      <c r="Z9" s="68"/>
      <c r="AA9" s="107"/>
      <c r="AB9" s="101"/>
      <c r="AC9" s="94"/>
      <c r="AD9" s="101">
        <v>5</v>
      </c>
      <c r="AE9" s="94">
        <v>5</v>
      </c>
      <c r="AF9" s="94">
        <v>5</v>
      </c>
      <c r="AG9" s="102">
        <v>6</v>
      </c>
      <c r="AH9" s="94"/>
      <c r="AI9" s="94"/>
      <c r="AJ9" s="102"/>
      <c r="AK9" s="94"/>
      <c r="AL9" s="111"/>
      <c r="AM9" s="94"/>
      <c r="AN9" s="94"/>
      <c r="AO9" s="102"/>
      <c r="AP9" s="101"/>
      <c r="AQ9" s="94"/>
      <c r="AR9" s="102"/>
      <c r="AS9" s="92"/>
      <c r="AT9" s="101"/>
      <c r="AU9" s="102"/>
      <c r="AV9" s="92"/>
    </row>
    <row r="10" spans="1:48" s="65" customFormat="1" ht="11.25" collapsed="1" x14ac:dyDescent="0.15">
      <c r="A10" s="66" t="s">
        <v>156</v>
      </c>
      <c r="B10" s="71"/>
      <c r="C10" s="412" t="s">
        <v>157</v>
      </c>
      <c r="D10" s="413"/>
      <c r="E10" s="406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8" t="s">
        <v>136</v>
      </c>
      <c r="R10" s="117"/>
      <c r="S10" s="68">
        <v>3</v>
      </c>
      <c r="T10" s="72" t="s">
        <v>158</v>
      </c>
      <c r="U10" s="68">
        <v>6</v>
      </c>
      <c r="V10" s="68">
        <v>9</v>
      </c>
      <c r="W10" s="68">
        <v>6</v>
      </c>
      <c r="X10" s="68">
        <v>9</v>
      </c>
      <c r="Y10" s="107">
        <v>0</v>
      </c>
      <c r="Z10" s="68">
        <v>6</v>
      </c>
      <c r="AA10" s="107">
        <v>9</v>
      </c>
      <c r="AB10" s="101"/>
      <c r="AC10" s="94"/>
      <c r="AD10" s="101"/>
      <c r="AE10" s="94"/>
      <c r="AF10" s="94"/>
      <c r="AG10" s="102"/>
      <c r="AH10" s="98"/>
      <c r="AI10" s="98"/>
      <c r="AJ10" s="108"/>
      <c r="AK10" s="94"/>
      <c r="AL10" s="111"/>
      <c r="AM10" s="94"/>
      <c r="AN10" s="94"/>
      <c r="AO10" s="102"/>
      <c r="AP10" s="101"/>
      <c r="AQ10" s="94"/>
      <c r="AR10" s="102"/>
      <c r="AS10" s="92"/>
      <c r="AT10" s="101"/>
      <c r="AU10" s="102"/>
      <c r="AV10" s="92"/>
    </row>
    <row r="11" spans="1:48" s="65" customFormat="1" ht="11.25" hidden="1" outlineLevel="1" x14ac:dyDescent="0.15">
      <c r="A11" s="70" t="s">
        <v>99</v>
      </c>
      <c r="B11" s="71"/>
      <c r="C11" s="185"/>
      <c r="D11" s="170"/>
      <c r="E11" s="169" t="s">
        <v>231</v>
      </c>
      <c r="F11" s="63"/>
      <c r="G11" s="63"/>
      <c r="H11" s="63"/>
      <c r="I11" s="63"/>
      <c r="J11" s="63" t="s">
        <v>96</v>
      </c>
      <c r="K11" s="63"/>
      <c r="L11" s="63"/>
      <c r="M11" s="63"/>
      <c r="N11" s="63"/>
      <c r="O11" s="63"/>
      <c r="P11" s="63"/>
      <c r="Q11" s="68"/>
      <c r="R11" s="117">
        <f>SUM(AB11:AV11)*5</f>
        <v>15</v>
      </c>
      <c r="S11" s="68"/>
      <c r="T11" s="72"/>
      <c r="U11" s="68"/>
      <c r="V11" s="68"/>
      <c r="W11" s="68"/>
      <c r="X11" s="68"/>
      <c r="Y11" s="107"/>
      <c r="Z11" s="68"/>
      <c r="AA11" s="107"/>
      <c r="AB11" s="101"/>
      <c r="AC11" s="94"/>
      <c r="AD11" s="101"/>
      <c r="AE11" s="94"/>
      <c r="AF11" s="94"/>
      <c r="AG11" s="102"/>
      <c r="AH11" s="94">
        <v>1</v>
      </c>
      <c r="AI11" s="94">
        <v>1</v>
      </c>
      <c r="AJ11" s="102">
        <v>1</v>
      </c>
      <c r="AK11" s="94"/>
      <c r="AL11" s="111"/>
      <c r="AM11" s="94"/>
      <c r="AN11" s="94"/>
      <c r="AO11" s="102"/>
      <c r="AP11" s="101"/>
      <c r="AQ11" s="94"/>
      <c r="AR11" s="102"/>
      <c r="AS11" s="92"/>
      <c r="AT11" s="101"/>
      <c r="AU11" s="102"/>
      <c r="AV11" s="92"/>
    </row>
    <row r="12" spans="1:48" s="65" customFormat="1" ht="11.25" hidden="1" outlineLevel="1" x14ac:dyDescent="0.15">
      <c r="A12" s="70" t="s">
        <v>113</v>
      </c>
      <c r="B12" s="71"/>
      <c r="C12" s="166"/>
      <c r="D12" s="171"/>
      <c r="E12" s="169" t="s">
        <v>233</v>
      </c>
      <c r="F12" s="63"/>
      <c r="G12" s="63"/>
      <c r="H12" s="63"/>
      <c r="I12" s="63"/>
      <c r="J12" s="63"/>
      <c r="K12" s="63"/>
      <c r="L12" s="63" t="s">
        <v>96</v>
      </c>
      <c r="M12" s="63"/>
      <c r="N12" s="63" t="s">
        <v>97</v>
      </c>
      <c r="O12" s="63"/>
      <c r="P12" s="63"/>
      <c r="Q12" s="68"/>
      <c r="R12" s="117">
        <f>SUM(AB12:AV12)*5</f>
        <v>90</v>
      </c>
      <c r="S12" s="68"/>
      <c r="T12" s="72"/>
      <c r="U12" s="68"/>
      <c r="V12" s="68"/>
      <c r="W12" s="68"/>
      <c r="X12" s="68"/>
      <c r="Y12" s="107"/>
      <c r="Z12" s="68"/>
      <c r="AA12" s="107"/>
      <c r="AB12" s="101"/>
      <c r="AC12" s="94"/>
      <c r="AD12" s="101"/>
      <c r="AE12" s="94"/>
      <c r="AF12" s="94"/>
      <c r="AG12" s="102"/>
      <c r="AH12" s="94">
        <v>6</v>
      </c>
      <c r="AI12" s="94">
        <v>6</v>
      </c>
      <c r="AJ12" s="102">
        <v>6</v>
      </c>
      <c r="AK12" s="94"/>
      <c r="AL12" s="111"/>
      <c r="AM12" s="94"/>
      <c r="AN12" s="94"/>
      <c r="AO12" s="102"/>
      <c r="AP12" s="101"/>
      <c r="AQ12" s="94"/>
      <c r="AR12" s="102"/>
      <c r="AS12" s="92"/>
      <c r="AT12" s="101"/>
      <c r="AU12" s="102"/>
      <c r="AV12" s="92"/>
    </row>
    <row r="13" spans="1:48" s="65" customFormat="1" ht="11.25" hidden="1" outlineLevel="1" x14ac:dyDescent="0.15">
      <c r="A13" s="70" t="s">
        <v>100</v>
      </c>
      <c r="B13" s="71"/>
      <c r="C13" s="166"/>
      <c r="D13" s="172"/>
      <c r="E13" s="169" t="s">
        <v>234</v>
      </c>
      <c r="F13" s="63"/>
      <c r="G13" s="63"/>
      <c r="H13" s="63" t="s">
        <v>154</v>
      </c>
      <c r="I13" s="63"/>
      <c r="J13" s="63"/>
      <c r="K13" s="63"/>
      <c r="L13" s="63"/>
      <c r="M13" s="63"/>
      <c r="N13" s="63"/>
      <c r="O13" s="63"/>
      <c r="P13" s="63"/>
      <c r="Q13" s="68"/>
      <c r="R13" s="117">
        <f>SUM(AB13:AV13)*5</f>
        <v>45</v>
      </c>
      <c r="S13" s="68"/>
      <c r="T13" s="72"/>
      <c r="U13" s="68"/>
      <c r="V13" s="68"/>
      <c r="W13" s="68"/>
      <c r="X13" s="68"/>
      <c r="Y13" s="107"/>
      <c r="Z13" s="68"/>
      <c r="AA13" s="107"/>
      <c r="AB13" s="101"/>
      <c r="AC13" s="94"/>
      <c r="AD13" s="101"/>
      <c r="AE13" s="94"/>
      <c r="AF13" s="94"/>
      <c r="AG13" s="102"/>
      <c r="AH13" s="94">
        <v>3</v>
      </c>
      <c r="AI13" s="94">
        <v>3</v>
      </c>
      <c r="AJ13" s="102">
        <v>3</v>
      </c>
      <c r="AK13" s="94"/>
      <c r="AL13" s="111"/>
      <c r="AM13" s="94"/>
      <c r="AN13" s="94"/>
      <c r="AO13" s="102"/>
      <c r="AP13" s="101"/>
      <c r="AQ13" s="94"/>
      <c r="AR13" s="102"/>
      <c r="AS13" s="92"/>
      <c r="AT13" s="101"/>
      <c r="AU13" s="102"/>
      <c r="AV13" s="92"/>
    </row>
    <row r="14" spans="1:48" s="65" customFormat="1" ht="11.25" collapsed="1" x14ac:dyDescent="0.15">
      <c r="A14" s="66" t="s">
        <v>101</v>
      </c>
      <c r="B14" s="71"/>
      <c r="C14" s="404" t="s">
        <v>160</v>
      </c>
      <c r="D14" s="405"/>
      <c r="E14" s="406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8" t="s">
        <v>161</v>
      </c>
      <c r="R14" s="117"/>
      <c r="S14" s="68">
        <v>4</v>
      </c>
      <c r="T14" s="72" t="s">
        <v>162</v>
      </c>
      <c r="U14" s="68">
        <v>9</v>
      </c>
      <c r="V14" s="68">
        <v>13</v>
      </c>
      <c r="W14" s="68">
        <v>9</v>
      </c>
      <c r="X14" s="68">
        <v>13</v>
      </c>
      <c r="Y14" s="107">
        <v>0</v>
      </c>
      <c r="Z14" s="68">
        <v>9</v>
      </c>
      <c r="AA14" s="107">
        <v>13</v>
      </c>
      <c r="AB14" s="101"/>
      <c r="AC14" s="94"/>
      <c r="AD14" s="101"/>
      <c r="AE14" s="94"/>
      <c r="AF14" s="94"/>
      <c r="AG14" s="102"/>
      <c r="AH14" s="94"/>
      <c r="AI14" s="94"/>
      <c r="AJ14" s="102"/>
      <c r="AK14" s="98"/>
      <c r="AL14" s="111"/>
      <c r="AM14" s="98"/>
      <c r="AN14" s="98"/>
      <c r="AO14" s="108"/>
      <c r="AP14" s="101"/>
      <c r="AQ14" s="94"/>
      <c r="AR14" s="102"/>
      <c r="AS14" s="92"/>
      <c r="AT14" s="101"/>
      <c r="AU14" s="102"/>
      <c r="AV14" s="92"/>
    </row>
    <row r="15" spans="1:48" s="65" customFormat="1" ht="10.15" hidden="1" customHeight="1" outlineLevel="1" x14ac:dyDescent="0.15">
      <c r="A15" s="70" t="s">
        <v>163</v>
      </c>
      <c r="B15" s="71"/>
      <c r="C15" s="166"/>
      <c r="D15" s="171"/>
      <c r="E15" s="173" t="s">
        <v>233</v>
      </c>
      <c r="F15" s="63"/>
      <c r="G15" s="63"/>
      <c r="H15" s="63"/>
      <c r="I15" s="63"/>
      <c r="J15" s="63" t="s">
        <v>164</v>
      </c>
      <c r="K15" s="63" t="s">
        <v>155</v>
      </c>
      <c r="L15" s="63" t="s">
        <v>155</v>
      </c>
      <c r="M15" s="63"/>
      <c r="N15" s="63"/>
      <c r="O15" s="63"/>
      <c r="P15" s="63"/>
      <c r="Q15" s="68"/>
      <c r="R15" s="117">
        <f>SUM(AB15:AV15)*5</f>
        <v>120</v>
      </c>
      <c r="S15" s="68"/>
      <c r="T15" s="72"/>
      <c r="U15" s="68"/>
      <c r="V15" s="68"/>
      <c r="W15" s="68"/>
      <c r="X15" s="68"/>
      <c r="Y15" s="107"/>
      <c r="Z15" s="68"/>
      <c r="AA15" s="107"/>
      <c r="AB15" s="101"/>
      <c r="AC15" s="94"/>
      <c r="AD15" s="101"/>
      <c r="AE15" s="94"/>
      <c r="AF15" s="94"/>
      <c r="AG15" s="102"/>
      <c r="AH15" s="94"/>
      <c r="AI15" s="94"/>
      <c r="AJ15" s="102"/>
      <c r="AK15" s="94">
        <v>6</v>
      </c>
      <c r="AL15" s="111"/>
      <c r="AM15" s="94">
        <v>6</v>
      </c>
      <c r="AN15" s="94">
        <v>6</v>
      </c>
      <c r="AO15" s="102">
        <v>6</v>
      </c>
      <c r="AP15" s="101"/>
      <c r="AQ15" s="94"/>
      <c r="AR15" s="102"/>
      <c r="AS15" s="92"/>
      <c r="AT15" s="101"/>
      <c r="AU15" s="102"/>
      <c r="AV15" s="92"/>
    </row>
    <row r="16" spans="1:48" s="65" customFormat="1" ht="10.15" hidden="1" customHeight="1" outlineLevel="1" x14ac:dyDescent="0.15">
      <c r="A16" s="70" t="s">
        <v>102</v>
      </c>
      <c r="B16" s="71"/>
      <c r="C16" s="166"/>
      <c r="D16" s="171"/>
      <c r="E16" s="169" t="s">
        <v>147</v>
      </c>
      <c r="F16" s="63"/>
      <c r="G16" s="63"/>
      <c r="H16" s="63"/>
      <c r="I16" s="63"/>
      <c r="J16" s="63" t="s">
        <v>164</v>
      </c>
      <c r="K16" s="63" t="s">
        <v>155</v>
      </c>
      <c r="L16" s="63" t="s">
        <v>155</v>
      </c>
      <c r="M16" s="63"/>
      <c r="N16" s="63"/>
      <c r="O16" s="63"/>
      <c r="P16" s="63"/>
      <c r="Q16" s="68"/>
      <c r="R16" s="117">
        <f>SUM(AB16:AV16)*5</f>
        <v>200</v>
      </c>
      <c r="S16" s="68"/>
      <c r="T16" s="72"/>
      <c r="U16" s="68"/>
      <c r="V16" s="68"/>
      <c r="W16" s="68"/>
      <c r="X16" s="68"/>
      <c r="Y16" s="107"/>
      <c r="Z16" s="68"/>
      <c r="AA16" s="107"/>
      <c r="AB16" s="101"/>
      <c r="AC16" s="94"/>
      <c r="AD16" s="101"/>
      <c r="AE16" s="94"/>
      <c r="AF16" s="94"/>
      <c r="AG16" s="102"/>
      <c r="AH16" s="94"/>
      <c r="AI16" s="94"/>
      <c r="AJ16" s="102"/>
      <c r="AK16" s="94">
        <v>10</v>
      </c>
      <c r="AL16" s="111"/>
      <c r="AM16" s="94">
        <v>10</v>
      </c>
      <c r="AN16" s="94">
        <v>10</v>
      </c>
      <c r="AO16" s="102">
        <v>10</v>
      </c>
      <c r="AP16" s="101"/>
      <c r="AQ16" s="94"/>
      <c r="AR16" s="102"/>
      <c r="AS16" s="92"/>
      <c r="AT16" s="101"/>
      <c r="AU16" s="102"/>
      <c r="AV16" s="92"/>
    </row>
    <row r="17" spans="1:48" s="65" customFormat="1" ht="11.25" hidden="1" outlineLevel="1" x14ac:dyDescent="0.15">
      <c r="A17" s="70" t="s">
        <v>103</v>
      </c>
      <c r="B17" s="71"/>
      <c r="C17" s="186"/>
      <c r="D17" s="172"/>
      <c r="E17" s="169" t="s">
        <v>234</v>
      </c>
      <c r="F17" s="63"/>
      <c r="G17" s="63"/>
      <c r="H17" s="63"/>
      <c r="I17" s="63"/>
      <c r="J17" s="63" t="s">
        <v>164</v>
      </c>
      <c r="K17" s="63" t="s">
        <v>155</v>
      </c>
      <c r="L17" s="63" t="s">
        <v>155</v>
      </c>
      <c r="M17" s="63"/>
      <c r="N17" s="63"/>
      <c r="O17" s="63"/>
      <c r="P17" s="63"/>
      <c r="Q17" s="68"/>
      <c r="R17" s="117">
        <f>SUM(AB17:AV17)*5</f>
        <v>100</v>
      </c>
      <c r="S17" s="68"/>
      <c r="T17" s="72"/>
      <c r="U17" s="68"/>
      <c r="V17" s="68"/>
      <c r="W17" s="68"/>
      <c r="X17" s="68"/>
      <c r="Y17" s="107"/>
      <c r="Z17" s="68"/>
      <c r="AA17" s="107"/>
      <c r="AB17" s="101"/>
      <c r="AC17" s="94"/>
      <c r="AD17" s="101"/>
      <c r="AE17" s="94"/>
      <c r="AF17" s="94"/>
      <c r="AG17" s="102"/>
      <c r="AH17" s="94"/>
      <c r="AI17" s="94"/>
      <c r="AJ17" s="102"/>
      <c r="AK17" s="94">
        <v>5</v>
      </c>
      <c r="AL17" s="111"/>
      <c r="AM17" s="94">
        <v>5</v>
      </c>
      <c r="AN17" s="94">
        <v>5</v>
      </c>
      <c r="AO17" s="102">
        <v>5</v>
      </c>
      <c r="AP17" s="101"/>
      <c r="AQ17" s="94"/>
      <c r="AR17" s="102"/>
      <c r="AS17" s="92"/>
      <c r="AT17" s="101"/>
      <c r="AU17" s="102"/>
      <c r="AV17" s="92"/>
    </row>
    <row r="18" spans="1:48" s="65" customFormat="1" ht="11.25" collapsed="1" x14ac:dyDescent="0.15">
      <c r="A18" s="66" t="s">
        <v>165</v>
      </c>
      <c r="B18" s="71"/>
      <c r="C18" s="407" t="s">
        <v>296</v>
      </c>
      <c r="D18" s="408"/>
      <c r="E18" s="409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91" t="s">
        <v>167</v>
      </c>
      <c r="R18" s="117">
        <f>SUM(AB18:AV18)*5</f>
        <v>0</v>
      </c>
      <c r="S18" s="68"/>
      <c r="T18" s="72"/>
      <c r="U18" s="68"/>
      <c r="V18" s="68"/>
      <c r="W18" s="68"/>
      <c r="X18" s="68"/>
      <c r="Y18" s="107"/>
      <c r="Z18" s="68"/>
      <c r="AA18" s="107"/>
      <c r="AB18" s="101"/>
      <c r="AC18" s="94"/>
      <c r="AD18" s="101"/>
      <c r="AE18" s="94"/>
      <c r="AF18" s="94"/>
      <c r="AG18" s="102"/>
      <c r="AH18" s="94"/>
      <c r="AI18" s="94"/>
      <c r="AJ18" s="102"/>
      <c r="AK18" s="94"/>
      <c r="AL18" s="111"/>
      <c r="AM18" s="94"/>
      <c r="AN18" s="94"/>
      <c r="AO18" s="102"/>
      <c r="AP18" s="101"/>
      <c r="AQ18" s="94"/>
      <c r="AR18" s="102"/>
      <c r="AS18" s="92"/>
      <c r="AT18" s="101"/>
      <c r="AU18" s="102"/>
      <c r="AV18" s="92"/>
    </row>
    <row r="19" spans="1:48" s="65" customFormat="1" ht="11.25" x14ac:dyDescent="0.15">
      <c r="A19" s="70" t="s">
        <v>168</v>
      </c>
      <c r="B19" s="73"/>
      <c r="C19" s="74"/>
      <c r="D19" s="410" t="s">
        <v>169</v>
      </c>
      <c r="E19" s="411"/>
      <c r="F19" s="63"/>
      <c r="G19" s="63" t="s">
        <v>170</v>
      </c>
      <c r="H19" s="63" t="s">
        <v>171</v>
      </c>
      <c r="I19" s="63"/>
      <c r="J19" s="63" t="s">
        <v>155</v>
      </c>
      <c r="K19" s="63" t="s">
        <v>155</v>
      </c>
      <c r="L19" s="63" t="s">
        <v>172</v>
      </c>
      <c r="M19" s="63"/>
      <c r="N19" s="63" t="s">
        <v>172</v>
      </c>
      <c r="O19" s="63"/>
      <c r="P19" s="63"/>
      <c r="Q19" s="68"/>
      <c r="R19" s="117"/>
      <c r="S19" s="68">
        <v>1</v>
      </c>
      <c r="T19" s="72" t="s">
        <v>173</v>
      </c>
      <c r="U19" s="68">
        <v>13</v>
      </c>
      <c r="V19" s="68">
        <v>14</v>
      </c>
      <c r="W19" s="68">
        <v>13</v>
      </c>
      <c r="X19" s="68">
        <v>14</v>
      </c>
      <c r="Y19" s="107">
        <v>0</v>
      </c>
      <c r="Z19" s="68">
        <v>13</v>
      </c>
      <c r="AA19" s="107">
        <v>14</v>
      </c>
      <c r="AB19" s="101"/>
      <c r="AC19" s="94"/>
      <c r="AD19" s="101"/>
      <c r="AE19" s="94"/>
      <c r="AF19" s="94"/>
      <c r="AG19" s="102"/>
      <c r="AH19" s="94"/>
      <c r="AI19" s="94"/>
      <c r="AJ19" s="102"/>
      <c r="AK19" s="94"/>
      <c r="AL19" s="111"/>
      <c r="AM19" s="94"/>
      <c r="AN19" s="94"/>
      <c r="AO19" s="102"/>
      <c r="AP19" s="103"/>
      <c r="AQ19" s="94"/>
      <c r="AR19" s="102"/>
      <c r="AS19" s="92"/>
      <c r="AT19" s="101"/>
      <c r="AU19" s="102"/>
      <c r="AV19" s="92"/>
    </row>
    <row r="20" spans="1:48" s="65" customFormat="1" ht="11.25" hidden="1" outlineLevel="1" x14ac:dyDescent="0.15">
      <c r="A20" s="70"/>
      <c r="B20" s="73"/>
      <c r="C20" s="134"/>
      <c r="D20" s="118"/>
      <c r="E20" s="129" t="s">
        <v>230</v>
      </c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8"/>
      <c r="R20" s="117">
        <f>SUM(AB20:AV20)*5</f>
        <v>5</v>
      </c>
      <c r="S20" s="68"/>
      <c r="T20" s="72"/>
      <c r="U20" s="68"/>
      <c r="V20" s="68"/>
      <c r="W20" s="68"/>
      <c r="X20" s="68"/>
      <c r="Y20" s="107"/>
      <c r="Z20" s="68"/>
      <c r="AA20" s="107"/>
      <c r="AB20" s="101"/>
      <c r="AC20" s="94"/>
      <c r="AD20" s="101"/>
      <c r="AE20" s="94"/>
      <c r="AF20" s="94"/>
      <c r="AG20" s="102"/>
      <c r="AH20" s="94"/>
      <c r="AI20" s="94"/>
      <c r="AJ20" s="102"/>
      <c r="AK20" s="94"/>
      <c r="AL20" s="111"/>
      <c r="AM20" s="94"/>
      <c r="AN20" s="94"/>
      <c r="AO20" s="102"/>
      <c r="AP20" s="101">
        <v>1</v>
      </c>
      <c r="AQ20" s="94"/>
      <c r="AR20" s="102"/>
      <c r="AS20" s="92"/>
      <c r="AT20" s="101"/>
      <c r="AU20" s="102"/>
      <c r="AV20" s="92"/>
    </row>
    <row r="21" spans="1:48" s="65" customFormat="1" ht="11.25" hidden="1" outlineLevel="1" x14ac:dyDescent="0.15">
      <c r="A21" s="70"/>
      <c r="B21" s="73"/>
      <c r="C21" s="134"/>
      <c r="D21" s="187"/>
      <c r="E21" s="129" t="s">
        <v>231</v>
      </c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8"/>
      <c r="R21" s="117">
        <f>SUM(AB21:AV21)*5</f>
        <v>5</v>
      </c>
      <c r="S21" s="68"/>
      <c r="T21" s="72"/>
      <c r="U21" s="68"/>
      <c r="V21" s="68"/>
      <c r="W21" s="68"/>
      <c r="X21" s="68"/>
      <c r="Y21" s="107"/>
      <c r="Z21" s="68"/>
      <c r="AA21" s="107"/>
      <c r="AB21" s="101"/>
      <c r="AC21" s="94"/>
      <c r="AD21" s="101"/>
      <c r="AE21" s="94"/>
      <c r="AF21" s="94"/>
      <c r="AG21" s="102"/>
      <c r="AH21" s="94"/>
      <c r="AI21" s="94"/>
      <c r="AJ21" s="102"/>
      <c r="AK21" s="94"/>
      <c r="AL21" s="111"/>
      <c r="AM21" s="94"/>
      <c r="AN21" s="94"/>
      <c r="AO21" s="102"/>
      <c r="AP21" s="101">
        <v>1</v>
      </c>
      <c r="AQ21" s="94"/>
      <c r="AR21" s="102"/>
      <c r="AS21" s="92"/>
      <c r="AT21" s="101"/>
      <c r="AU21" s="102"/>
      <c r="AV21" s="92"/>
    </row>
    <row r="22" spans="1:48" s="65" customFormat="1" ht="11.25" hidden="1" outlineLevel="1" x14ac:dyDescent="0.15">
      <c r="A22" s="70"/>
      <c r="B22" s="73"/>
      <c r="C22" s="134"/>
      <c r="D22" s="187"/>
      <c r="E22" s="129" t="s">
        <v>233</v>
      </c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8"/>
      <c r="R22" s="117">
        <f>SUM(AB22:AV22)*5</f>
        <v>30</v>
      </c>
      <c r="S22" s="68"/>
      <c r="T22" s="72"/>
      <c r="U22" s="68"/>
      <c r="V22" s="68"/>
      <c r="W22" s="68"/>
      <c r="X22" s="68"/>
      <c r="Y22" s="107"/>
      <c r="Z22" s="68"/>
      <c r="AA22" s="107"/>
      <c r="AB22" s="101"/>
      <c r="AC22" s="94"/>
      <c r="AD22" s="101"/>
      <c r="AE22" s="94"/>
      <c r="AF22" s="94"/>
      <c r="AG22" s="102"/>
      <c r="AH22" s="94"/>
      <c r="AI22" s="94"/>
      <c r="AJ22" s="102"/>
      <c r="AK22" s="94"/>
      <c r="AL22" s="111"/>
      <c r="AM22" s="94"/>
      <c r="AN22" s="94"/>
      <c r="AO22" s="102"/>
      <c r="AP22" s="101">
        <v>6</v>
      </c>
      <c r="AQ22" s="94"/>
      <c r="AR22" s="102"/>
      <c r="AS22" s="92"/>
      <c r="AT22" s="101"/>
      <c r="AU22" s="102"/>
      <c r="AV22" s="92"/>
    </row>
    <row r="23" spans="1:48" s="65" customFormat="1" ht="11.25" hidden="1" outlineLevel="1" x14ac:dyDescent="0.15">
      <c r="A23" s="70"/>
      <c r="B23" s="73"/>
      <c r="C23" s="134"/>
      <c r="D23" s="187"/>
      <c r="E23" s="129" t="s">
        <v>147</v>
      </c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8"/>
      <c r="R23" s="117">
        <f>SUM(AB23:AV23)*5</f>
        <v>50</v>
      </c>
      <c r="S23" s="68"/>
      <c r="T23" s="72"/>
      <c r="U23" s="68"/>
      <c r="V23" s="68"/>
      <c r="W23" s="68"/>
      <c r="X23" s="68"/>
      <c r="Y23" s="107"/>
      <c r="Z23" s="68"/>
      <c r="AA23" s="107"/>
      <c r="AB23" s="101"/>
      <c r="AC23" s="94"/>
      <c r="AD23" s="101"/>
      <c r="AE23" s="94"/>
      <c r="AF23" s="94"/>
      <c r="AG23" s="102"/>
      <c r="AH23" s="94"/>
      <c r="AI23" s="94"/>
      <c r="AJ23" s="102"/>
      <c r="AK23" s="94"/>
      <c r="AL23" s="111"/>
      <c r="AM23" s="94"/>
      <c r="AN23" s="94"/>
      <c r="AO23" s="102"/>
      <c r="AP23" s="101">
        <v>10</v>
      </c>
      <c r="AQ23" s="94"/>
      <c r="AR23" s="102"/>
      <c r="AS23" s="92"/>
      <c r="AT23" s="101"/>
      <c r="AU23" s="102"/>
      <c r="AV23" s="92"/>
    </row>
    <row r="24" spans="1:48" s="65" customFormat="1" ht="11.25" hidden="1" outlineLevel="1" x14ac:dyDescent="0.15">
      <c r="A24" s="70"/>
      <c r="B24" s="73"/>
      <c r="C24" s="134"/>
      <c r="D24" s="136"/>
      <c r="E24" s="129" t="s">
        <v>234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8"/>
      <c r="R24" s="117">
        <f>SUM(AB24:AV24)*5</f>
        <v>25</v>
      </c>
      <c r="S24" s="68"/>
      <c r="T24" s="72"/>
      <c r="U24" s="68"/>
      <c r="V24" s="68"/>
      <c r="W24" s="68"/>
      <c r="X24" s="68"/>
      <c r="Y24" s="107"/>
      <c r="Z24" s="68"/>
      <c r="AA24" s="107"/>
      <c r="AB24" s="101"/>
      <c r="AC24" s="94"/>
      <c r="AD24" s="101"/>
      <c r="AE24" s="94"/>
      <c r="AF24" s="94"/>
      <c r="AG24" s="102"/>
      <c r="AH24" s="94"/>
      <c r="AI24" s="94"/>
      <c r="AJ24" s="102"/>
      <c r="AK24" s="94"/>
      <c r="AL24" s="111"/>
      <c r="AM24" s="94"/>
      <c r="AN24" s="94"/>
      <c r="AO24" s="102"/>
      <c r="AP24" s="101">
        <v>5</v>
      </c>
      <c r="AQ24" s="94"/>
      <c r="AR24" s="102"/>
      <c r="AS24" s="92"/>
      <c r="AT24" s="101"/>
      <c r="AU24" s="102"/>
      <c r="AV24" s="92"/>
    </row>
    <row r="25" spans="1:48" s="65" customFormat="1" ht="11.25" collapsed="1" x14ac:dyDescent="0.15">
      <c r="A25" s="70" t="s">
        <v>174</v>
      </c>
      <c r="B25" s="73"/>
      <c r="C25" s="134"/>
      <c r="D25" s="419" t="s">
        <v>166</v>
      </c>
      <c r="E25" s="411"/>
      <c r="F25" s="63"/>
      <c r="G25" s="63" t="s">
        <v>170</v>
      </c>
      <c r="H25" s="63" t="s">
        <v>172</v>
      </c>
      <c r="I25" s="63" t="s">
        <v>171</v>
      </c>
      <c r="J25" s="63" t="s">
        <v>155</v>
      </c>
      <c r="K25" s="63" t="s">
        <v>155</v>
      </c>
      <c r="L25" s="63" t="s">
        <v>172</v>
      </c>
      <c r="M25" s="63"/>
      <c r="N25" s="63" t="s">
        <v>172</v>
      </c>
      <c r="O25" s="63"/>
      <c r="P25" s="63"/>
      <c r="Q25" s="68"/>
      <c r="R25" s="117"/>
      <c r="S25" s="68">
        <v>2</v>
      </c>
      <c r="T25" s="72" t="s">
        <v>168</v>
      </c>
      <c r="U25" s="68">
        <v>14</v>
      </c>
      <c r="V25" s="68">
        <v>16</v>
      </c>
      <c r="W25" s="68">
        <v>14</v>
      </c>
      <c r="X25" s="68">
        <v>16</v>
      </c>
      <c r="Y25" s="107">
        <v>0</v>
      </c>
      <c r="Z25" s="68">
        <v>14</v>
      </c>
      <c r="AA25" s="107">
        <v>16</v>
      </c>
      <c r="AB25" s="101"/>
      <c r="AC25" s="94"/>
      <c r="AD25" s="101"/>
      <c r="AE25" s="94"/>
      <c r="AF25" s="94"/>
      <c r="AG25" s="102"/>
      <c r="AH25" s="94"/>
      <c r="AI25" s="94"/>
      <c r="AJ25" s="102"/>
      <c r="AK25" s="94"/>
      <c r="AL25" s="111"/>
      <c r="AM25" s="94"/>
      <c r="AN25" s="94"/>
      <c r="AO25" s="102"/>
      <c r="AP25" s="101"/>
      <c r="AQ25" s="98"/>
      <c r="AR25" s="108"/>
      <c r="AS25" s="92"/>
      <c r="AT25" s="101"/>
      <c r="AU25" s="102"/>
      <c r="AV25" s="92"/>
    </row>
    <row r="26" spans="1:48" s="65" customFormat="1" ht="11.25" hidden="1" outlineLevel="1" x14ac:dyDescent="0.15">
      <c r="A26" s="70"/>
      <c r="B26" s="73"/>
      <c r="C26" s="134"/>
      <c r="D26" s="118"/>
      <c r="E26" s="129" t="s">
        <v>230</v>
      </c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8"/>
      <c r="R26" s="117">
        <f t="shared" ref="R26:R31" si="0">SUM(AB26:AV26)*5</f>
        <v>10</v>
      </c>
      <c r="S26" s="68"/>
      <c r="T26" s="72"/>
      <c r="U26" s="68"/>
      <c r="V26" s="68"/>
      <c r="W26" s="68"/>
      <c r="X26" s="68"/>
      <c r="Y26" s="107"/>
      <c r="Z26" s="68"/>
      <c r="AA26" s="107"/>
      <c r="AB26" s="101"/>
      <c r="AC26" s="94"/>
      <c r="AD26" s="101"/>
      <c r="AE26" s="94"/>
      <c r="AF26" s="94"/>
      <c r="AG26" s="102"/>
      <c r="AH26" s="94"/>
      <c r="AI26" s="94"/>
      <c r="AJ26" s="102"/>
      <c r="AK26" s="94"/>
      <c r="AL26" s="111"/>
      <c r="AM26" s="94"/>
      <c r="AN26" s="94"/>
      <c r="AO26" s="102"/>
      <c r="AP26" s="101"/>
      <c r="AQ26" s="94">
        <v>1</v>
      </c>
      <c r="AR26" s="102">
        <v>1</v>
      </c>
      <c r="AS26" s="92"/>
      <c r="AT26" s="101"/>
      <c r="AU26" s="102"/>
      <c r="AV26" s="92"/>
    </row>
    <row r="27" spans="1:48" s="65" customFormat="1" ht="11.25" hidden="1" outlineLevel="1" x14ac:dyDescent="0.15">
      <c r="A27" s="70"/>
      <c r="B27" s="73"/>
      <c r="C27" s="134"/>
      <c r="D27" s="187"/>
      <c r="E27" s="129" t="s">
        <v>231</v>
      </c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8"/>
      <c r="R27" s="117">
        <f t="shared" si="0"/>
        <v>10</v>
      </c>
      <c r="S27" s="68"/>
      <c r="T27" s="72"/>
      <c r="U27" s="68"/>
      <c r="V27" s="68"/>
      <c r="W27" s="68"/>
      <c r="X27" s="68"/>
      <c r="Y27" s="107"/>
      <c r="Z27" s="68"/>
      <c r="AA27" s="107"/>
      <c r="AB27" s="101"/>
      <c r="AC27" s="94"/>
      <c r="AD27" s="101"/>
      <c r="AE27" s="94"/>
      <c r="AF27" s="94"/>
      <c r="AG27" s="102"/>
      <c r="AH27" s="94"/>
      <c r="AI27" s="94"/>
      <c r="AJ27" s="102"/>
      <c r="AK27" s="94"/>
      <c r="AL27" s="111"/>
      <c r="AM27" s="94"/>
      <c r="AN27" s="94"/>
      <c r="AO27" s="102"/>
      <c r="AP27" s="101"/>
      <c r="AQ27" s="94">
        <v>1</v>
      </c>
      <c r="AR27" s="102">
        <v>1</v>
      </c>
      <c r="AS27" s="92"/>
      <c r="AT27" s="101"/>
      <c r="AU27" s="102"/>
      <c r="AV27" s="92"/>
    </row>
    <row r="28" spans="1:48" s="65" customFormat="1" ht="11.25" hidden="1" outlineLevel="1" x14ac:dyDescent="0.15">
      <c r="A28" s="70"/>
      <c r="B28" s="73"/>
      <c r="C28" s="134"/>
      <c r="D28" s="187"/>
      <c r="E28" s="129" t="s">
        <v>232</v>
      </c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8"/>
      <c r="R28" s="117">
        <f t="shared" si="0"/>
        <v>10</v>
      </c>
      <c r="S28" s="68"/>
      <c r="T28" s="72"/>
      <c r="U28" s="68"/>
      <c r="V28" s="68"/>
      <c r="W28" s="68"/>
      <c r="X28" s="68"/>
      <c r="Y28" s="107"/>
      <c r="Z28" s="68"/>
      <c r="AA28" s="107"/>
      <c r="AB28" s="101"/>
      <c r="AC28" s="94"/>
      <c r="AD28" s="101"/>
      <c r="AE28" s="94"/>
      <c r="AF28" s="94"/>
      <c r="AG28" s="102"/>
      <c r="AH28" s="94"/>
      <c r="AI28" s="94"/>
      <c r="AJ28" s="102"/>
      <c r="AK28" s="94"/>
      <c r="AL28" s="111"/>
      <c r="AM28" s="94"/>
      <c r="AN28" s="94"/>
      <c r="AO28" s="102"/>
      <c r="AP28" s="101"/>
      <c r="AQ28" s="94">
        <v>1</v>
      </c>
      <c r="AR28" s="102">
        <v>1</v>
      </c>
      <c r="AS28" s="92"/>
      <c r="AT28" s="101"/>
      <c r="AU28" s="102"/>
      <c r="AV28" s="92"/>
    </row>
    <row r="29" spans="1:48" s="65" customFormat="1" ht="11.25" hidden="1" outlineLevel="1" x14ac:dyDescent="0.15">
      <c r="A29" s="70"/>
      <c r="B29" s="73"/>
      <c r="C29" s="134"/>
      <c r="D29" s="187"/>
      <c r="E29" s="129" t="s">
        <v>233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8"/>
      <c r="R29" s="117">
        <f t="shared" si="0"/>
        <v>60</v>
      </c>
      <c r="S29" s="68"/>
      <c r="T29" s="72"/>
      <c r="U29" s="68"/>
      <c r="V29" s="68"/>
      <c r="W29" s="68"/>
      <c r="X29" s="68"/>
      <c r="Y29" s="107"/>
      <c r="Z29" s="68"/>
      <c r="AA29" s="107"/>
      <c r="AB29" s="101"/>
      <c r="AC29" s="94"/>
      <c r="AD29" s="101"/>
      <c r="AE29" s="94"/>
      <c r="AF29" s="94"/>
      <c r="AG29" s="102"/>
      <c r="AH29" s="94"/>
      <c r="AI29" s="94"/>
      <c r="AJ29" s="102"/>
      <c r="AK29" s="94"/>
      <c r="AL29" s="111"/>
      <c r="AM29" s="94"/>
      <c r="AN29" s="94"/>
      <c r="AO29" s="102"/>
      <c r="AP29" s="101"/>
      <c r="AQ29" s="94">
        <v>6</v>
      </c>
      <c r="AR29" s="102">
        <v>6</v>
      </c>
      <c r="AS29" s="92"/>
      <c r="AT29" s="101"/>
      <c r="AU29" s="102"/>
      <c r="AV29" s="92"/>
    </row>
    <row r="30" spans="1:48" s="65" customFormat="1" ht="11.25" hidden="1" outlineLevel="1" x14ac:dyDescent="0.15">
      <c r="A30" s="70"/>
      <c r="B30" s="73"/>
      <c r="C30" s="134"/>
      <c r="D30" s="187"/>
      <c r="E30" s="129" t="s">
        <v>147</v>
      </c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8"/>
      <c r="R30" s="117">
        <f t="shared" si="0"/>
        <v>50</v>
      </c>
      <c r="S30" s="68"/>
      <c r="T30" s="72"/>
      <c r="U30" s="68"/>
      <c r="V30" s="68"/>
      <c r="W30" s="68"/>
      <c r="X30" s="68"/>
      <c r="Y30" s="107"/>
      <c r="Z30" s="68"/>
      <c r="AA30" s="107"/>
      <c r="AB30" s="101"/>
      <c r="AC30" s="94"/>
      <c r="AD30" s="101"/>
      <c r="AE30" s="94"/>
      <c r="AF30" s="94"/>
      <c r="AG30" s="102"/>
      <c r="AH30" s="94"/>
      <c r="AI30" s="94"/>
      <c r="AJ30" s="102"/>
      <c r="AK30" s="94"/>
      <c r="AL30" s="111"/>
      <c r="AM30" s="94"/>
      <c r="AN30" s="94"/>
      <c r="AO30" s="102"/>
      <c r="AP30" s="101"/>
      <c r="AQ30" s="94">
        <v>5</v>
      </c>
      <c r="AR30" s="102">
        <v>5</v>
      </c>
      <c r="AS30" s="92"/>
      <c r="AT30" s="101"/>
      <c r="AU30" s="102"/>
      <c r="AV30" s="92"/>
    </row>
    <row r="31" spans="1:48" s="65" customFormat="1" ht="11.25" hidden="1" outlineLevel="1" x14ac:dyDescent="0.15">
      <c r="A31" s="70"/>
      <c r="B31" s="73"/>
      <c r="C31" s="134"/>
      <c r="D31" s="136"/>
      <c r="E31" s="129" t="s">
        <v>234</v>
      </c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8"/>
      <c r="R31" s="117">
        <f t="shared" si="0"/>
        <v>50</v>
      </c>
      <c r="S31" s="68"/>
      <c r="T31" s="72"/>
      <c r="U31" s="68"/>
      <c r="V31" s="68"/>
      <c r="W31" s="68"/>
      <c r="X31" s="68"/>
      <c r="Y31" s="107"/>
      <c r="Z31" s="68"/>
      <c r="AA31" s="107"/>
      <c r="AB31" s="101"/>
      <c r="AC31" s="94"/>
      <c r="AD31" s="101"/>
      <c r="AE31" s="94"/>
      <c r="AF31" s="94"/>
      <c r="AG31" s="102"/>
      <c r="AH31" s="94"/>
      <c r="AI31" s="94"/>
      <c r="AJ31" s="102"/>
      <c r="AK31" s="94"/>
      <c r="AL31" s="111"/>
      <c r="AM31" s="94"/>
      <c r="AN31" s="94"/>
      <c r="AO31" s="102"/>
      <c r="AP31" s="101"/>
      <c r="AQ31" s="94">
        <v>5</v>
      </c>
      <c r="AR31" s="102">
        <v>5</v>
      </c>
      <c r="AS31" s="92"/>
      <c r="AT31" s="101"/>
      <c r="AU31" s="102"/>
      <c r="AV31" s="92"/>
    </row>
    <row r="32" spans="1:48" s="65" customFormat="1" ht="11.25" collapsed="1" x14ac:dyDescent="0.15">
      <c r="A32" s="70" t="s">
        <v>112</v>
      </c>
      <c r="B32" s="73"/>
      <c r="C32" s="134"/>
      <c r="D32" s="419" t="s">
        <v>175</v>
      </c>
      <c r="E32" s="411"/>
      <c r="F32" s="63" t="s">
        <v>176</v>
      </c>
      <c r="G32" s="63" t="s">
        <v>177</v>
      </c>
      <c r="H32" s="63" t="s">
        <v>178</v>
      </c>
      <c r="I32" s="63" t="s">
        <v>178</v>
      </c>
      <c r="J32" s="63" t="s">
        <v>179</v>
      </c>
      <c r="K32" s="63" t="s">
        <v>179</v>
      </c>
      <c r="L32" s="63"/>
      <c r="M32" s="63"/>
      <c r="N32" s="63" t="s">
        <v>177</v>
      </c>
      <c r="O32" s="63" t="s">
        <v>179</v>
      </c>
      <c r="P32" s="63"/>
      <c r="Q32" s="68"/>
      <c r="R32" s="117"/>
      <c r="S32" s="68">
        <v>1</v>
      </c>
      <c r="T32" s="72" t="s">
        <v>180</v>
      </c>
      <c r="U32" s="68">
        <v>16</v>
      </c>
      <c r="V32" s="68">
        <v>17</v>
      </c>
      <c r="W32" s="68">
        <v>16</v>
      </c>
      <c r="X32" s="68">
        <v>17</v>
      </c>
      <c r="Y32" s="107">
        <v>0</v>
      </c>
      <c r="Z32" s="68">
        <v>16</v>
      </c>
      <c r="AA32" s="107">
        <v>17</v>
      </c>
      <c r="AB32" s="101"/>
      <c r="AC32" s="94"/>
      <c r="AD32" s="101"/>
      <c r="AE32" s="94"/>
      <c r="AF32" s="94"/>
      <c r="AG32" s="102"/>
      <c r="AH32" s="94"/>
      <c r="AI32" s="94"/>
      <c r="AJ32" s="102"/>
      <c r="AK32" s="94"/>
      <c r="AL32" s="111"/>
      <c r="AM32" s="94"/>
      <c r="AN32" s="94"/>
      <c r="AO32" s="102"/>
      <c r="AP32" s="101"/>
      <c r="AQ32" s="94"/>
      <c r="AR32" s="102"/>
      <c r="AS32" s="110"/>
      <c r="AT32" s="101"/>
      <c r="AU32" s="102"/>
      <c r="AV32" s="92"/>
    </row>
    <row r="33" spans="1:48" s="65" customFormat="1" ht="11.25" hidden="1" outlineLevel="1" x14ac:dyDescent="0.15">
      <c r="A33" s="66"/>
      <c r="B33" s="168"/>
      <c r="C33" s="135"/>
      <c r="D33" s="137"/>
      <c r="E33" s="127" t="s">
        <v>142</v>
      </c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90"/>
      <c r="R33" s="117">
        <f t="shared" ref="R33:R38" si="1">SUM(AB33:AV33)*5</f>
        <v>5</v>
      </c>
      <c r="S33" s="68"/>
      <c r="T33" s="64"/>
      <c r="U33" s="68"/>
      <c r="V33" s="68"/>
      <c r="W33" s="68"/>
      <c r="X33" s="68"/>
      <c r="Y33" s="107"/>
      <c r="Z33" s="68"/>
      <c r="AA33" s="107"/>
      <c r="AB33" s="101"/>
      <c r="AC33" s="94"/>
      <c r="AD33" s="101"/>
      <c r="AE33" s="94"/>
      <c r="AF33" s="94"/>
      <c r="AG33" s="102"/>
      <c r="AH33" s="94"/>
      <c r="AI33" s="94"/>
      <c r="AJ33" s="102"/>
      <c r="AK33" s="94"/>
      <c r="AL33" s="111"/>
      <c r="AM33" s="94"/>
      <c r="AN33" s="94"/>
      <c r="AO33" s="102"/>
      <c r="AP33" s="101"/>
      <c r="AQ33" s="94"/>
      <c r="AR33" s="102"/>
      <c r="AS33" s="92">
        <v>1</v>
      </c>
      <c r="AT33" s="101"/>
      <c r="AU33" s="102"/>
      <c r="AV33" s="92"/>
    </row>
    <row r="34" spans="1:48" s="65" customFormat="1" ht="11.25" hidden="1" outlineLevel="1" x14ac:dyDescent="0.15">
      <c r="A34" s="70"/>
      <c r="B34" s="73"/>
      <c r="C34" s="116"/>
      <c r="D34" s="167"/>
      <c r="E34" s="129" t="s">
        <v>230</v>
      </c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8"/>
      <c r="R34" s="117">
        <f t="shared" si="1"/>
        <v>5</v>
      </c>
      <c r="S34" s="68"/>
      <c r="T34" s="72"/>
      <c r="U34" s="68"/>
      <c r="V34" s="68"/>
      <c r="W34" s="68"/>
      <c r="X34" s="68"/>
      <c r="Y34" s="107"/>
      <c r="Z34" s="68"/>
      <c r="AA34" s="107"/>
      <c r="AB34" s="101"/>
      <c r="AC34" s="94"/>
      <c r="AD34" s="101"/>
      <c r="AE34" s="94"/>
      <c r="AF34" s="94"/>
      <c r="AG34" s="102"/>
      <c r="AH34" s="94"/>
      <c r="AI34" s="94"/>
      <c r="AJ34" s="102"/>
      <c r="AK34" s="94"/>
      <c r="AL34" s="111"/>
      <c r="AM34" s="94"/>
      <c r="AN34" s="94"/>
      <c r="AO34" s="102"/>
      <c r="AP34" s="101"/>
      <c r="AQ34" s="94"/>
      <c r="AR34" s="102"/>
      <c r="AS34" s="92">
        <v>1</v>
      </c>
      <c r="AT34" s="101"/>
      <c r="AU34" s="102"/>
      <c r="AV34" s="92"/>
    </row>
    <row r="35" spans="1:48" s="65" customFormat="1" ht="11.25" hidden="1" outlineLevel="1" x14ac:dyDescent="0.15">
      <c r="A35" s="70"/>
      <c r="B35" s="73"/>
      <c r="C35" s="116"/>
      <c r="D35" s="167"/>
      <c r="E35" s="129" t="s">
        <v>231</v>
      </c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8"/>
      <c r="R35" s="117">
        <f t="shared" si="1"/>
        <v>5</v>
      </c>
      <c r="S35" s="68"/>
      <c r="T35" s="72"/>
      <c r="U35" s="68"/>
      <c r="V35" s="68"/>
      <c r="W35" s="68"/>
      <c r="X35" s="68"/>
      <c r="Y35" s="107"/>
      <c r="Z35" s="68"/>
      <c r="AA35" s="107"/>
      <c r="AB35" s="101"/>
      <c r="AC35" s="94"/>
      <c r="AD35" s="101"/>
      <c r="AE35" s="94"/>
      <c r="AF35" s="94"/>
      <c r="AG35" s="102"/>
      <c r="AH35" s="94"/>
      <c r="AI35" s="94"/>
      <c r="AJ35" s="102"/>
      <c r="AK35" s="94"/>
      <c r="AL35" s="111"/>
      <c r="AM35" s="94"/>
      <c r="AN35" s="94"/>
      <c r="AO35" s="102"/>
      <c r="AP35" s="101"/>
      <c r="AQ35" s="94"/>
      <c r="AR35" s="102"/>
      <c r="AS35" s="92">
        <v>1</v>
      </c>
      <c r="AT35" s="101"/>
      <c r="AU35" s="102"/>
      <c r="AV35" s="92"/>
    </row>
    <row r="36" spans="1:48" s="65" customFormat="1" ht="11.25" hidden="1" outlineLevel="1" x14ac:dyDescent="0.15">
      <c r="A36" s="70"/>
      <c r="B36" s="73"/>
      <c r="C36" s="116"/>
      <c r="D36" s="167"/>
      <c r="E36" s="129" t="s">
        <v>232</v>
      </c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8"/>
      <c r="R36" s="117">
        <f t="shared" si="1"/>
        <v>5</v>
      </c>
      <c r="S36" s="68"/>
      <c r="T36" s="72"/>
      <c r="U36" s="68"/>
      <c r="V36" s="68"/>
      <c r="W36" s="68"/>
      <c r="X36" s="68"/>
      <c r="Y36" s="107"/>
      <c r="Z36" s="68"/>
      <c r="AA36" s="107"/>
      <c r="AB36" s="101"/>
      <c r="AC36" s="94"/>
      <c r="AD36" s="101"/>
      <c r="AE36" s="94"/>
      <c r="AF36" s="94"/>
      <c r="AG36" s="102"/>
      <c r="AH36" s="94"/>
      <c r="AI36" s="94"/>
      <c r="AJ36" s="102"/>
      <c r="AK36" s="94"/>
      <c r="AL36" s="111"/>
      <c r="AM36" s="94"/>
      <c r="AN36" s="94"/>
      <c r="AO36" s="102"/>
      <c r="AP36" s="101"/>
      <c r="AQ36" s="94"/>
      <c r="AR36" s="102"/>
      <c r="AS36" s="92">
        <v>1</v>
      </c>
      <c r="AT36" s="101"/>
      <c r="AU36" s="102"/>
      <c r="AV36" s="92"/>
    </row>
    <row r="37" spans="1:48" s="65" customFormat="1" ht="11.25" hidden="1" outlineLevel="1" x14ac:dyDescent="0.15">
      <c r="A37" s="70"/>
      <c r="B37" s="73"/>
      <c r="C37" s="116"/>
      <c r="D37" s="167"/>
      <c r="E37" s="129" t="s">
        <v>233</v>
      </c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8"/>
      <c r="R37" s="117">
        <f t="shared" si="1"/>
        <v>25</v>
      </c>
      <c r="S37" s="68"/>
      <c r="T37" s="72"/>
      <c r="U37" s="68"/>
      <c r="V37" s="68"/>
      <c r="W37" s="68"/>
      <c r="X37" s="68"/>
      <c r="Y37" s="107"/>
      <c r="Z37" s="68"/>
      <c r="AA37" s="107"/>
      <c r="AB37" s="101"/>
      <c r="AC37" s="94"/>
      <c r="AD37" s="101"/>
      <c r="AE37" s="94"/>
      <c r="AF37" s="94"/>
      <c r="AG37" s="102"/>
      <c r="AH37" s="94"/>
      <c r="AI37" s="94"/>
      <c r="AJ37" s="102"/>
      <c r="AK37" s="94"/>
      <c r="AL37" s="111"/>
      <c r="AM37" s="94"/>
      <c r="AN37" s="94"/>
      <c r="AO37" s="102"/>
      <c r="AP37" s="101"/>
      <c r="AQ37" s="94"/>
      <c r="AR37" s="102"/>
      <c r="AS37" s="92">
        <v>5</v>
      </c>
      <c r="AT37" s="101"/>
      <c r="AU37" s="102"/>
      <c r="AV37" s="92"/>
    </row>
    <row r="38" spans="1:48" s="65" customFormat="1" ht="11.25" hidden="1" outlineLevel="1" x14ac:dyDescent="0.15">
      <c r="A38" s="70"/>
      <c r="B38" s="73"/>
      <c r="C38" s="116"/>
      <c r="D38" s="131"/>
      <c r="E38" s="129" t="s">
        <v>147</v>
      </c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8"/>
      <c r="R38" s="117">
        <f t="shared" si="1"/>
        <v>25</v>
      </c>
      <c r="S38" s="68"/>
      <c r="T38" s="72"/>
      <c r="U38" s="68"/>
      <c r="V38" s="68"/>
      <c r="W38" s="68"/>
      <c r="X38" s="68"/>
      <c r="Y38" s="107"/>
      <c r="Z38" s="68"/>
      <c r="AA38" s="107"/>
      <c r="AB38" s="101"/>
      <c r="AC38" s="94"/>
      <c r="AD38" s="101"/>
      <c r="AE38" s="94"/>
      <c r="AF38" s="94"/>
      <c r="AG38" s="102"/>
      <c r="AH38" s="94"/>
      <c r="AI38" s="94"/>
      <c r="AJ38" s="102"/>
      <c r="AK38" s="94"/>
      <c r="AL38" s="111"/>
      <c r="AM38" s="94"/>
      <c r="AN38" s="94"/>
      <c r="AO38" s="102"/>
      <c r="AP38" s="101"/>
      <c r="AQ38" s="94"/>
      <c r="AR38" s="102"/>
      <c r="AS38" s="92">
        <v>5</v>
      </c>
      <c r="AT38" s="101"/>
      <c r="AU38" s="102"/>
      <c r="AV38" s="92"/>
    </row>
    <row r="39" spans="1:48" s="65" customFormat="1" ht="11.25" collapsed="1" x14ac:dyDescent="0.15">
      <c r="A39" s="133" t="s">
        <v>95</v>
      </c>
      <c r="B39" s="420" t="s">
        <v>93</v>
      </c>
      <c r="C39" s="420"/>
      <c r="D39" s="415"/>
      <c r="E39" s="420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90"/>
      <c r="R39" s="117"/>
      <c r="S39" s="68"/>
      <c r="T39" s="64"/>
      <c r="U39" s="68"/>
      <c r="V39" s="68"/>
      <c r="W39" s="68"/>
      <c r="X39" s="68"/>
      <c r="Y39" s="107"/>
      <c r="Z39" s="68"/>
      <c r="AA39" s="107"/>
      <c r="AB39" s="101"/>
      <c r="AC39" s="94"/>
      <c r="AD39" s="101"/>
      <c r="AE39" s="94"/>
      <c r="AF39" s="94"/>
      <c r="AG39" s="102"/>
      <c r="AH39" s="94"/>
      <c r="AI39" s="94"/>
      <c r="AJ39" s="102"/>
      <c r="AK39" s="94"/>
      <c r="AL39" s="111"/>
      <c r="AM39" s="94"/>
      <c r="AN39" s="94"/>
      <c r="AO39" s="102"/>
      <c r="AP39" s="101"/>
      <c r="AQ39" s="94"/>
      <c r="AR39" s="102"/>
      <c r="AS39" s="92"/>
      <c r="AT39" s="101"/>
      <c r="AU39" s="102"/>
      <c r="AV39" s="92"/>
    </row>
    <row r="40" spans="1:48" s="65" customFormat="1" ht="11.25" x14ac:dyDescent="0.15">
      <c r="A40" s="66" t="s">
        <v>181</v>
      </c>
      <c r="B40" s="67"/>
      <c r="C40" s="407" t="s">
        <v>182</v>
      </c>
      <c r="D40" s="420"/>
      <c r="E40" s="420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91" t="s">
        <v>183</v>
      </c>
      <c r="R40" s="117"/>
      <c r="S40" s="68"/>
      <c r="T40" s="72"/>
      <c r="U40" s="68"/>
      <c r="V40" s="68"/>
      <c r="W40" s="68"/>
      <c r="X40" s="68"/>
      <c r="Y40" s="107"/>
      <c r="Z40" s="68"/>
      <c r="AA40" s="107"/>
      <c r="AB40" s="101"/>
      <c r="AC40" s="94"/>
      <c r="AD40" s="101"/>
      <c r="AE40" s="94"/>
      <c r="AF40" s="94"/>
      <c r="AG40" s="102"/>
      <c r="AH40" s="94"/>
      <c r="AI40" s="94"/>
      <c r="AJ40" s="102"/>
      <c r="AK40" s="94"/>
      <c r="AL40" s="111"/>
      <c r="AM40" s="94"/>
      <c r="AN40" s="94"/>
      <c r="AO40" s="102"/>
      <c r="AP40" s="101"/>
      <c r="AQ40" s="94"/>
      <c r="AR40" s="102"/>
      <c r="AS40" s="92"/>
      <c r="AT40" s="101"/>
      <c r="AU40" s="102"/>
      <c r="AV40" s="92"/>
    </row>
    <row r="41" spans="1:48" s="65" customFormat="1" ht="11.25" x14ac:dyDescent="0.15">
      <c r="A41" s="70" t="s">
        <v>184</v>
      </c>
      <c r="B41" s="73"/>
      <c r="C41" s="74"/>
      <c r="D41" s="417" t="s">
        <v>185</v>
      </c>
      <c r="E41" s="418"/>
      <c r="F41" s="63"/>
      <c r="G41" s="63"/>
      <c r="H41" s="63"/>
      <c r="I41" s="63"/>
      <c r="J41" s="63" t="s">
        <v>186</v>
      </c>
      <c r="K41" s="63"/>
      <c r="L41" s="63"/>
      <c r="M41" s="63"/>
      <c r="N41" s="63"/>
      <c r="O41" s="63"/>
      <c r="P41" s="63" t="s">
        <v>178</v>
      </c>
      <c r="Q41" s="68"/>
      <c r="R41" s="117"/>
      <c r="S41" s="68">
        <v>2</v>
      </c>
      <c r="T41" s="72" t="s">
        <v>187</v>
      </c>
      <c r="U41" s="68">
        <v>9</v>
      </c>
      <c r="V41" s="68">
        <v>11</v>
      </c>
      <c r="W41" s="68">
        <v>9</v>
      </c>
      <c r="X41" s="68">
        <v>11</v>
      </c>
      <c r="Y41" s="107">
        <v>0</v>
      </c>
      <c r="Z41" s="68">
        <v>9</v>
      </c>
      <c r="AA41" s="107">
        <v>11</v>
      </c>
      <c r="AB41" s="101"/>
      <c r="AC41" s="94"/>
      <c r="AD41" s="101"/>
      <c r="AE41" s="94"/>
      <c r="AF41" s="94"/>
      <c r="AG41" s="102"/>
      <c r="AH41" s="94"/>
      <c r="AI41" s="94"/>
      <c r="AJ41" s="102"/>
      <c r="AK41" s="98"/>
      <c r="AL41" s="111"/>
      <c r="AM41" s="98"/>
      <c r="AN41" s="94"/>
      <c r="AO41" s="102"/>
      <c r="AP41" s="101"/>
      <c r="AQ41" s="94"/>
      <c r="AR41" s="102"/>
      <c r="AS41" s="92"/>
      <c r="AT41" s="101"/>
      <c r="AU41" s="102"/>
      <c r="AV41" s="92"/>
    </row>
    <row r="42" spans="1:48" s="65" customFormat="1" ht="11.25" hidden="1" outlineLevel="1" x14ac:dyDescent="0.15">
      <c r="A42" s="70"/>
      <c r="B42" s="73"/>
      <c r="C42" s="132"/>
      <c r="D42" s="85"/>
      <c r="E42" s="86" t="s">
        <v>233</v>
      </c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8"/>
      <c r="R42" s="117">
        <f>SUM(AB42:AV42)*5</f>
        <v>10</v>
      </c>
      <c r="S42" s="68"/>
      <c r="T42" s="72"/>
      <c r="U42" s="68"/>
      <c r="V42" s="68"/>
      <c r="W42" s="68"/>
      <c r="X42" s="68"/>
      <c r="Y42" s="107"/>
      <c r="Z42" s="68"/>
      <c r="AA42" s="107"/>
      <c r="AB42" s="101"/>
      <c r="AC42" s="94"/>
      <c r="AD42" s="101"/>
      <c r="AE42" s="94"/>
      <c r="AF42" s="94"/>
      <c r="AG42" s="102"/>
      <c r="AH42" s="94"/>
      <c r="AI42" s="94"/>
      <c r="AJ42" s="102"/>
      <c r="AK42" s="94">
        <v>1</v>
      </c>
      <c r="AL42" s="111"/>
      <c r="AM42" s="94">
        <v>1</v>
      </c>
      <c r="AN42" s="94"/>
      <c r="AO42" s="102"/>
      <c r="AP42" s="101"/>
      <c r="AQ42" s="94"/>
      <c r="AR42" s="102"/>
      <c r="AS42" s="92"/>
      <c r="AT42" s="101"/>
      <c r="AU42" s="102"/>
      <c r="AV42" s="92"/>
    </row>
    <row r="43" spans="1:48" s="65" customFormat="1" ht="11.25" collapsed="1" x14ac:dyDescent="0.15">
      <c r="A43" s="70" t="s">
        <v>104</v>
      </c>
      <c r="B43" s="73"/>
      <c r="C43" s="132"/>
      <c r="D43" s="421" t="s">
        <v>188</v>
      </c>
      <c r="E43" s="422"/>
      <c r="F43" s="63"/>
      <c r="G43" s="63"/>
      <c r="H43" s="63"/>
      <c r="I43" s="63"/>
      <c r="J43" s="63" t="s">
        <v>186</v>
      </c>
      <c r="K43" s="63" t="s">
        <v>179</v>
      </c>
      <c r="L43" s="63"/>
      <c r="M43" s="63"/>
      <c r="N43" s="63"/>
      <c r="O43" s="63"/>
      <c r="P43" s="63"/>
      <c r="Q43" s="68"/>
      <c r="R43" s="117"/>
      <c r="S43" s="68">
        <v>3</v>
      </c>
      <c r="T43" s="72" t="s">
        <v>189</v>
      </c>
      <c r="U43" s="68">
        <v>11</v>
      </c>
      <c r="V43" s="68">
        <v>14</v>
      </c>
      <c r="W43" s="68">
        <v>11</v>
      </c>
      <c r="X43" s="68">
        <v>14</v>
      </c>
      <c r="Y43" s="107">
        <v>0</v>
      </c>
      <c r="Z43" s="68">
        <v>11</v>
      </c>
      <c r="AA43" s="107">
        <v>14</v>
      </c>
      <c r="AB43" s="101"/>
      <c r="AC43" s="94"/>
      <c r="AD43" s="101"/>
      <c r="AE43" s="94"/>
      <c r="AF43" s="94"/>
      <c r="AG43" s="102"/>
      <c r="AH43" s="94"/>
      <c r="AI43" s="94"/>
      <c r="AJ43" s="102"/>
      <c r="AK43" s="94"/>
      <c r="AL43" s="111"/>
      <c r="AM43" s="94"/>
      <c r="AN43" s="98"/>
      <c r="AO43" s="108"/>
      <c r="AP43" s="103"/>
      <c r="AQ43" s="94"/>
      <c r="AR43" s="102"/>
      <c r="AS43" s="92"/>
      <c r="AT43" s="101"/>
      <c r="AU43" s="102"/>
      <c r="AV43" s="92"/>
    </row>
    <row r="44" spans="1:48" s="65" customFormat="1" ht="11.25" hidden="1" outlineLevel="1" x14ac:dyDescent="0.15">
      <c r="A44" s="70"/>
      <c r="B44" s="73"/>
      <c r="C44" s="116"/>
      <c r="D44" s="119"/>
      <c r="E44" s="129" t="s">
        <v>233</v>
      </c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8"/>
      <c r="R44" s="117">
        <f>SUM(AB44:AV44)*5</f>
        <v>15</v>
      </c>
      <c r="S44" s="68"/>
      <c r="T44" s="72"/>
      <c r="U44" s="68"/>
      <c r="V44" s="68"/>
      <c r="W44" s="68"/>
      <c r="X44" s="68"/>
      <c r="Y44" s="107"/>
      <c r="Z44" s="68"/>
      <c r="AA44" s="107"/>
      <c r="AB44" s="101"/>
      <c r="AC44" s="94"/>
      <c r="AD44" s="101"/>
      <c r="AE44" s="94"/>
      <c r="AF44" s="94"/>
      <c r="AG44" s="102"/>
      <c r="AH44" s="94"/>
      <c r="AI44" s="94"/>
      <c r="AJ44" s="102"/>
      <c r="AK44" s="94"/>
      <c r="AL44" s="111"/>
      <c r="AM44" s="94"/>
      <c r="AN44" s="94">
        <v>1</v>
      </c>
      <c r="AO44" s="102">
        <v>1</v>
      </c>
      <c r="AP44" s="101">
        <v>1</v>
      </c>
      <c r="AQ44" s="94"/>
      <c r="AR44" s="102"/>
      <c r="AS44" s="92"/>
      <c r="AT44" s="101"/>
      <c r="AU44" s="102"/>
      <c r="AV44" s="92"/>
    </row>
    <row r="45" spans="1:48" s="65" customFormat="1" ht="11.25" hidden="1" outlineLevel="1" x14ac:dyDescent="0.15">
      <c r="A45" s="70"/>
      <c r="B45" s="73"/>
      <c r="C45" s="116"/>
      <c r="D45" s="131"/>
      <c r="E45" s="129" t="s">
        <v>147</v>
      </c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8"/>
      <c r="R45" s="117">
        <f>SUM(AB45:AV45)*5</f>
        <v>30</v>
      </c>
      <c r="S45" s="68"/>
      <c r="T45" s="72"/>
      <c r="U45" s="68"/>
      <c r="V45" s="68"/>
      <c r="W45" s="68"/>
      <c r="X45" s="68"/>
      <c r="Y45" s="107"/>
      <c r="Z45" s="68"/>
      <c r="AA45" s="107"/>
      <c r="AB45" s="101"/>
      <c r="AC45" s="94"/>
      <c r="AD45" s="101"/>
      <c r="AE45" s="94"/>
      <c r="AF45" s="94"/>
      <c r="AG45" s="102"/>
      <c r="AH45" s="94"/>
      <c r="AI45" s="94"/>
      <c r="AJ45" s="102"/>
      <c r="AK45" s="94"/>
      <c r="AL45" s="111"/>
      <c r="AM45" s="94"/>
      <c r="AN45" s="94">
        <v>2</v>
      </c>
      <c r="AO45" s="102">
        <v>2</v>
      </c>
      <c r="AP45" s="101">
        <v>2</v>
      </c>
      <c r="AQ45" s="94"/>
      <c r="AR45" s="102"/>
      <c r="AS45" s="92"/>
      <c r="AT45" s="101"/>
      <c r="AU45" s="102"/>
      <c r="AV45" s="92"/>
    </row>
    <row r="46" spans="1:48" s="65" customFormat="1" ht="11.25" collapsed="1" x14ac:dyDescent="0.15">
      <c r="A46" s="70" t="s">
        <v>105</v>
      </c>
      <c r="B46" s="73"/>
      <c r="C46" s="132"/>
      <c r="D46" s="423" t="s">
        <v>190</v>
      </c>
      <c r="E46" s="422"/>
      <c r="F46" s="63"/>
      <c r="G46" s="63"/>
      <c r="H46" s="63"/>
      <c r="I46" s="63"/>
      <c r="J46" s="63" t="s">
        <v>186</v>
      </c>
      <c r="K46" s="63"/>
      <c r="L46" s="63"/>
      <c r="M46" s="63"/>
      <c r="N46" s="63" t="s">
        <v>179</v>
      </c>
      <c r="O46" s="63"/>
      <c r="P46" s="63" t="s">
        <v>178</v>
      </c>
      <c r="Q46" s="68"/>
      <c r="R46" s="117"/>
      <c r="S46" s="68">
        <v>2</v>
      </c>
      <c r="T46" s="72" t="s">
        <v>191</v>
      </c>
      <c r="U46" s="68">
        <v>14</v>
      </c>
      <c r="V46" s="68">
        <v>16</v>
      </c>
      <c r="W46" s="68">
        <v>14</v>
      </c>
      <c r="X46" s="68">
        <v>16</v>
      </c>
      <c r="Y46" s="107">
        <v>0</v>
      </c>
      <c r="Z46" s="68">
        <v>14</v>
      </c>
      <c r="AA46" s="107">
        <v>16</v>
      </c>
      <c r="AB46" s="101"/>
      <c r="AC46" s="94"/>
      <c r="AD46" s="101"/>
      <c r="AE46" s="94"/>
      <c r="AF46" s="94"/>
      <c r="AG46" s="102"/>
      <c r="AH46" s="94"/>
      <c r="AI46" s="94"/>
      <c r="AJ46" s="102"/>
      <c r="AK46" s="94"/>
      <c r="AL46" s="111"/>
      <c r="AM46" s="94"/>
      <c r="AN46" s="94"/>
      <c r="AO46" s="102"/>
      <c r="AP46" s="101"/>
      <c r="AQ46" s="98"/>
      <c r="AR46" s="108"/>
      <c r="AS46" s="92"/>
      <c r="AT46" s="101"/>
      <c r="AU46" s="102"/>
      <c r="AV46" s="92"/>
    </row>
    <row r="47" spans="1:48" s="65" customFormat="1" ht="11.25" hidden="1" outlineLevel="1" x14ac:dyDescent="0.15">
      <c r="A47" s="70"/>
      <c r="B47" s="73"/>
      <c r="C47" s="128"/>
      <c r="D47" s="85"/>
      <c r="E47" s="86" t="s">
        <v>233</v>
      </c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8"/>
      <c r="R47" s="117">
        <f>SUM(AB47:AV47)*5</f>
        <v>10</v>
      </c>
      <c r="S47" s="68"/>
      <c r="T47" s="72"/>
      <c r="U47" s="68"/>
      <c r="V47" s="68"/>
      <c r="W47" s="68"/>
      <c r="X47" s="68"/>
      <c r="Y47" s="107"/>
      <c r="Z47" s="68"/>
      <c r="AA47" s="107"/>
      <c r="AB47" s="101"/>
      <c r="AC47" s="94"/>
      <c r="AD47" s="101"/>
      <c r="AE47" s="94"/>
      <c r="AF47" s="94"/>
      <c r="AG47" s="102"/>
      <c r="AH47" s="94"/>
      <c r="AI47" s="94"/>
      <c r="AJ47" s="102"/>
      <c r="AK47" s="94"/>
      <c r="AL47" s="111"/>
      <c r="AM47" s="94"/>
      <c r="AN47" s="94"/>
      <c r="AO47" s="102"/>
      <c r="AP47" s="101"/>
      <c r="AQ47" s="94">
        <v>1</v>
      </c>
      <c r="AR47" s="102">
        <v>1</v>
      </c>
      <c r="AS47" s="92"/>
      <c r="AT47" s="101"/>
      <c r="AU47" s="102"/>
      <c r="AV47" s="92"/>
    </row>
    <row r="48" spans="1:48" s="65" customFormat="1" ht="22.5" collapsed="1" x14ac:dyDescent="0.15">
      <c r="A48" s="133" t="s">
        <v>240</v>
      </c>
      <c r="B48" s="420"/>
      <c r="C48" s="415" t="s">
        <v>241</v>
      </c>
      <c r="D48" s="420"/>
      <c r="E48" s="420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90" t="s">
        <v>192</v>
      </c>
      <c r="R48" s="117">
        <f>SUM(AB48:AV48)*5</f>
        <v>0</v>
      </c>
      <c r="S48" s="68"/>
      <c r="T48" s="64"/>
      <c r="U48" s="68"/>
      <c r="V48" s="68"/>
      <c r="W48" s="68"/>
      <c r="X48" s="68"/>
      <c r="Y48" s="107"/>
      <c r="Z48" s="68"/>
      <c r="AA48" s="107"/>
      <c r="AB48" s="101"/>
      <c r="AC48" s="94"/>
      <c r="AD48" s="101"/>
      <c r="AE48" s="94"/>
      <c r="AF48" s="94"/>
      <c r="AG48" s="102"/>
      <c r="AH48" s="94"/>
      <c r="AI48" s="94"/>
      <c r="AJ48" s="102"/>
      <c r="AK48" s="94"/>
      <c r="AL48" s="111"/>
      <c r="AM48" s="94"/>
      <c r="AN48" s="94"/>
      <c r="AO48" s="94"/>
      <c r="AP48" s="101"/>
      <c r="AQ48" s="94"/>
      <c r="AR48" s="102"/>
      <c r="AS48" s="102"/>
      <c r="AT48" s="101"/>
      <c r="AU48" s="102"/>
      <c r="AV48" s="92"/>
    </row>
    <row r="49" spans="1:48" s="65" customFormat="1" ht="11.25" x14ac:dyDescent="0.15">
      <c r="A49" s="70" t="s">
        <v>193</v>
      </c>
      <c r="B49" s="71"/>
      <c r="C49" s="84"/>
      <c r="D49" s="424" t="s">
        <v>194</v>
      </c>
      <c r="E49" s="418"/>
      <c r="F49" s="63"/>
      <c r="G49" s="63"/>
      <c r="H49" s="63"/>
      <c r="I49" s="63" t="s">
        <v>179</v>
      </c>
      <c r="J49" s="63"/>
      <c r="K49" s="63"/>
      <c r="L49" s="63"/>
      <c r="M49" s="63"/>
      <c r="N49" s="63"/>
      <c r="O49" s="63"/>
      <c r="P49" s="63"/>
      <c r="Q49" s="68"/>
      <c r="R49" s="117"/>
      <c r="S49" s="68">
        <v>4</v>
      </c>
      <c r="T49" s="72" t="s">
        <v>195</v>
      </c>
      <c r="U49" s="68">
        <v>6</v>
      </c>
      <c r="V49" s="68">
        <v>10</v>
      </c>
      <c r="W49" s="68">
        <v>11</v>
      </c>
      <c r="X49" s="68">
        <v>15</v>
      </c>
      <c r="Y49" s="107">
        <v>5</v>
      </c>
      <c r="Z49" s="188">
        <v>10</v>
      </c>
      <c r="AA49" s="198">
        <v>14</v>
      </c>
      <c r="AB49" s="101"/>
      <c r="AC49" s="94"/>
      <c r="AD49" s="101"/>
      <c r="AE49" s="94"/>
      <c r="AF49" s="94"/>
      <c r="AG49" s="102"/>
      <c r="AH49" s="94"/>
      <c r="AI49" s="94"/>
      <c r="AJ49" s="102"/>
      <c r="AK49" s="94"/>
      <c r="AL49" s="111"/>
      <c r="AM49" s="175"/>
      <c r="AN49" s="175"/>
      <c r="AO49" s="175"/>
      <c r="AP49" s="176"/>
      <c r="AQ49" s="115"/>
      <c r="AR49" s="102"/>
      <c r="AT49" s="101"/>
      <c r="AU49" s="102"/>
      <c r="AV49" s="92"/>
    </row>
    <row r="50" spans="1:48" s="65" customFormat="1" ht="11.25" hidden="1" outlineLevel="1" x14ac:dyDescent="0.15">
      <c r="A50" s="70"/>
      <c r="B50" s="73"/>
      <c r="C50" s="116"/>
      <c r="D50" s="119"/>
      <c r="E50" s="129" t="s">
        <v>232</v>
      </c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8"/>
      <c r="R50" s="117">
        <f>SUM(AB50:AV50)*5</f>
        <v>20</v>
      </c>
      <c r="S50" s="68"/>
      <c r="T50" s="72"/>
      <c r="U50" s="68"/>
      <c r="V50" s="68"/>
      <c r="W50" s="68"/>
      <c r="X50" s="68"/>
      <c r="Y50" s="107"/>
      <c r="Z50" s="68"/>
      <c r="AA50" s="107"/>
      <c r="AB50" s="101"/>
      <c r="AC50" s="94"/>
      <c r="AD50" s="101"/>
      <c r="AE50" s="94"/>
      <c r="AF50" s="94"/>
      <c r="AG50" s="102"/>
      <c r="AH50" s="94"/>
      <c r="AI50" s="94"/>
      <c r="AJ50" s="102"/>
      <c r="AK50" s="94"/>
      <c r="AL50" s="111"/>
      <c r="AM50" s="94">
        <v>1</v>
      </c>
      <c r="AN50" s="94">
        <v>1</v>
      </c>
      <c r="AO50" s="94">
        <v>1</v>
      </c>
      <c r="AP50" s="101">
        <v>1</v>
      </c>
      <c r="AQ50" s="94"/>
      <c r="AR50" s="102"/>
      <c r="AT50" s="101"/>
      <c r="AU50" s="102"/>
      <c r="AV50" s="92"/>
    </row>
    <row r="51" spans="1:48" s="65" customFormat="1" ht="11.25" hidden="1" outlineLevel="1" x14ac:dyDescent="0.15">
      <c r="A51" s="70"/>
      <c r="B51" s="73"/>
      <c r="C51" s="116"/>
      <c r="D51" s="131"/>
      <c r="E51" s="129" t="s">
        <v>233</v>
      </c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8"/>
      <c r="R51" s="117">
        <f>SUM(AB51:AV51)*5</f>
        <v>40</v>
      </c>
      <c r="S51" s="68"/>
      <c r="T51" s="72"/>
      <c r="U51" s="68"/>
      <c r="V51" s="68"/>
      <c r="W51" s="68"/>
      <c r="X51" s="68"/>
      <c r="Y51" s="107"/>
      <c r="Z51" s="68"/>
      <c r="AA51" s="107"/>
      <c r="AB51" s="101"/>
      <c r="AC51" s="94"/>
      <c r="AD51" s="101"/>
      <c r="AE51" s="94"/>
      <c r="AF51" s="94"/>
      <c r="AG51" s="102"/>
      <c r="AH51" s="94"/>
      <c r="AI51" s="94"/>
      <c r="AJ51" s="102"/>
      <c r="AK51" s="94"/>
      <c r="AL51" s="111"/>
      <c r="AM51" s="94">
        <v>2</v>
      </c>
      <c r="AN51" s="94">
        <v>2</v>
      </c>
      <c r="AO51" s="94">
        <v>2</v>
      </c>
      <c r="AP51" s="101">
        <v>2</v>
      </c>
      <c r="AQ51" s="94"/>
      <c r="AR51" s="102"/>
      <c r="AT51" s="101"/>
      <c r="AU51" s="102"/>
      <c r="AV51" s="92"/>
    </row>
    <row r="52" spans="1:48" s="65" customFormat="1" ht="11.25" collapsed="1" x14ac:dyDescent="0.15">
      <c r="A52" s="70" t="s">
        <v>106</v>
      </c>
      <c r="B52" s="71"/>
      <c r="C52" s="88"/>
      <c r="D52" s="423" t="s">
        <v>196</v>
      </c>
      <c r="E52" s="422"/>
      <c r="F52" s="63"/>
      <c r="G52" s="63"/>
      <c r="H52" s="63"/>
      <c r="I52" s="63"/>
      <c r="J52" s="63"/>
      <c r="K52" s="63"/>
      <c r="L52" s="63"/>
      <c r="M52" s="63"/>
      <c r="N52" s="63" t="s">
        <v>178</v>
      </c>
      <c r="O52" s="63"/>
      <c r="P52" s="63"/>
      <c r="Q52" s="68"/>
      <c r="R52" s="117"/>
      <c r="S52" s="68">
        <v>2</v>
      </c>
      <c r="T52" s="72" t="s">
        <v>197</v>
      </c>
      <c r="U52" s="68">
        <v>10</v>
      </c>
      <c r="V52" s="68">
        <v>12</v>
      </c>
      <c r="W52" s="68">
        <v>15</v>
      </c>
      <c r="X52" s="68">
        <v>17</v>
      </c>
      <c r="Y52" s="107">
        <v>5</v>
      </c>
      <c r="Z52" s="188">
        <v>14</v>
      </c>
      <c r="AA52" s="198">
        <v>16</v>
      </c>
      <c r="AB52" s="101"/>
      <c r="AC52" s="94"/>
      <c r="AD52" s="101"/>
      <c r="AE52" s="94"/>
      <c r="AF52" s="94"/>
      <c r="AG52" s="102"/>
      <c r="AH52" s="94"/>
      <c r="AI52" s="94"/>
      <c r="AJ52" s="102"/>
      <c r="AK52" s="94"/>
      <c r="AL52" s="111"/>
      <c r="AM52" s="94"/>
      <c r="AN52" s="94"/>
      <c r="AO52" s="94"/>
      <c r="AP52" s="101"/>
      <c r="AQ52" s="175"/>
      <c r="AR52" s="177"/>
      <c r="AT52" s="101"/>
      <c r="AU52" s="102"/>
      <c r="AV52" s="92"/>
    </row>
    <row r="53" spans="1:48" s="65" customFormat="1" ht="11.25" hidden="1" outlineLevel="1" x14ac:dyDescent="0.15">
      <c r="A53" s="70"/>
      <c r="B53" s="73"/>
      <c r="C53" s="87"/>
      <c r="D53" s="85"/>
      <c r="E53" s="86" t="s">
        <v>233</v>
      </c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8"/>
      <c r="R53" s="117">
        <f>SUM(AB53:AV53)*5</f>
        <v>20</v>
      </c>
      <c r="S53" s="68"/>
      <c r="T53" s="72"/>
      <c r="U53" s="68"/>
      <c r="V53" s="68"/>
      <c r="W53" s="68"/>
      <c r="X53" s="68"/>
      <c r="Y53" s="107"/>
      <c r="Z53" s="68"/>
      <c r="AA53" s="107"/>
      <c r="AB53" s="101"/>
      <c r="AC53" s="94"/>
      <c r="AD53" s="101"/>
      <c r="AE53" s="94"/>
      <c r="AF53" s="94"/>
      <c r="AG53" s="102"/>
      <c r="AH53" s="94"/>
      <c r="AI53" s="94"/>
      <c r="AJ53" s="102"/>
      <c r="AK53" s="94"/>
      <c r="AL53" s="111"/>
      <c r="AM53" s="94"/>
      <c r="AN53" s="94"/>
      <c r="AO53" s="94"/>
      <c r="AP53" s="101"/>
      <c r="AQ53" s="94">
        <v>2</v>
      </c>
      <c r="AR53" s="102">
        <v>2</v>
      </c>
      <c r="AT53" s="101"/>
      <c r="AU53" s="102"/>
      <c r="AV53" s="92"/>
    </row>
    <row r="54" spans="1:48" s="65" customFormat="1" ht="11.25" collapsed="1" x14ac:dyDescent="0.15">
      <c r="A54" s="70" t="s">
        <v>107</v>
      </c>
      <c r="B54" s="71"/>
      <c r="C54" s="88"/>
      <c r="D54" s="417" t="s">
        <v>198</v>
      </c>
      <c r="E54" s="418"/>
      <c r="F54" s="63"/>
      <c r="G54" s="63"/>
      <c r="H54" s="63" t="s">
        <v>186</v>
      </c>
      <c r="I54" s="63"/>
      <c r="J54" s="63"/>
      <c r="K54" s="63"/>
      <c r="L54" s="63"/>
      <c r="M54" s="63"/>
      <c r="N54" s="63"/>
      <c r="O54" s="63"/>
      <c r="P54" s="63"/>
      <c r="Q54" s="68"/>
      <c r="R54" s="117"/>
      <c r="S54" s="68">
        <v>2</v>
      </c>
      <c r="T54" s="72" t="s">
        <v>199</v>
      </c>
      <c r="U54" s="68">
        <v>9</v>
      </c>
      <c r="V54" s="68">
        <v>11</v>
      </c>
      <c r="W54" s="68">
        <v>13</v>
      </c>
      <c r="X54" s="68">
        <v>15</v>
      </c>
      <c r="Y54" s="107">
        <v>4</v>
      </c>
      <c r="Z54" s="188">
        <v>10</v>
      </c>
      <c r="AA54" s="198">
        <v>12</v>
      </c>
      <c r="AB54" s="101"/>
      <c r="AC54" s="94"/>
      <c r="AD54" s="101"/>
      <c r="AE54" s="94"/>
      <c r="AF54" s="94"/>
      <c r="AG54" s="102"/>
      <c r="AH54" s="94"/>
      <c r="AI54" s="94"/>
      <c r="AJ54" s="102"/>
      <c r="AK54" s="94"/>
      <c r="AL54" s="111"/>
      <c r="AM54" s="175"/>
      <c r="AN54" s="175"/>
      <c r="AO54" s="94"/>
      <c r="AP54" s="125"/>
      <c r="AQ54" s="120"/>
      <c r="AR54" s="122"/>
      <c r="AS54" s="102"/>
      <c r="AT54" s="101"/>
      <c r="AU54" s="102"/>
      <c r="AV54" s="92"/>
    </row>
    <row r="55" spans="1:48" s="65" customFormat="1" ht="11.25" hidden="1" outlineLevel="1" x14ac:dyDescent="0.15">
      <c r="A55" s="70"/>
      <c r="B55" s="73"/>
      <c r="C55" s="87"/>
      <c r="D55" s="85"/>
      <c r="E55" s="86" t="s">
        <v>231</v>
      </c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8"/>
      <c r="R55" s="117">
        <f>SUM(AB55:AV55)*5</f>
        <v>10</v>
      </c>
      <c r="S55" s="68"/>
      <c r="T55" s="72"/>
      <c r="U55" s="68"/>
      <c r="V55" s="68"/>
      <c r="W55" s="68"/>
      <c r="X55" s="68"/>
      <c r="Y55" s="107"/>
      <c r="Z55" s="68"/>
      <c r="AA55" s="107"/>
      <c r="AB55" s="101"/>
      <c r="AC55" s="94"/>
      <c r="AD55" s="101"/>
      <c r="AE55" s="94"/>
      <c r="AF55" s="94"/>
      <c r="AG55" s="102"/>
      <c r="AH55" s="94"/>
      <c r="AI55" s="94"/>
      <c r="AJ55" s="102"/>
      <c r="AK55" s="94"/>
      <c r="AL55" s="111"/>
      <c r="AM55" s="94">
        <v>1</v>
      </c>
      <c r="AN55" s="94">
        <v>1</v>
      </c>
      <c r="AO55" s="94"/>
      <c r="AP55" s="125"/>
      <c r="AQ55" s="120"/>
      <c r="AR55" s="122"/>
      <c r="AS55" s="102"/>
      <c r="AT55" s="101"/>
      <c r="AU55" s="102"/>
      <c r="AV55" s="92"/>
    </row>
    <row r="56" spans="1:48" s="65" customFormat="1" ht="11.25" collapsed="1" x14ac:dyDescent="0.15">
      <c r="A56" s="70" t="s">
        <v>114</v>
      </c>
      <c r="B56" s="71"/>
      <c r="C56" s="88"/>
      <c r="D56" s="417" t="s">
        <v>133</v>
      </c>
      <c r="E56" s="418"/>
      <c r="F56" s="63"/>
      <c r="G56" s="63"/>
      <c r="H56" s="63" t="s">
        <v>159</v>
      </c>
      <c r="I56" s="63"/>
      <c r="J56" s="63"/>
      <c r="K56" s="63"/>
      <c r="L56" s="63"/>
      <c r="M56" s="63"/>
      <c r="N56" s="63"/>
      <c r="O56" s="63"/>
      <c r="P56" s="63"/>
      <c r="Q56" s="68"/>
      <c r="R56" s="117"/>
      <c r="S56" s="68">
        <v>1</v>
      </c>
      <c r="T56" s="72" t="s">
        <v>134</v>
      </c>
      <c r="U56" s="68">
        <v>11</v>
      </c>
      <c r="V56" s="68">
        <v>12</v>
      </c>
      <c r="W56" s="68">
        <v>15</v>
      </c>
      <c r="X56" s="68">
        <v>16</v>
      </c>
      <c r="Y56" s="107">
        <v>4</v>
      </c>
      <c r="Z56" s="188">
        <v>12</v>
      </c>
      <c r="AA56" s="198">
        <v>13</v>
      </c>
      <c r="AB56" s="101"/>
      <c r="AC56" s="94"/>
      <c r="AD56" s="101"/>
      <c r="AE56" s="94"/>
      <c r="AF56" s="94"/>
      <c r="AG56" s="102"/>
      <c r="AH56" s="94"/>
      <c r="AI56" s="94"/>
      <c r="AJ56" s="102"/>
      <c r="AK56" s="94"/>
      <c r="AL56" s="111"/>
      <c r="AM56" s="115"/>
      <c r="AN56" s="115"/>
      <c r="AO56" s="175"/>
      <c r="AP56" s="125"/>
      <c r="AQ56" s="120"/>
      <c r="AR56" s="122"/>
      <c r="AS56" s="102"/>
      <c r="AT56" s="101"/>
      <c r="AU56" s="102"/>
      <c r="AV56" s="92"/>
    </row>
    <row r="57" spans="1:48" s="65" customFormat="1" ht="11.25" hidden="1" outlineLevel="1" x14ac:dyDescent="0.15">
      <c r="A57" s="70"/>
      <c r="B57" s="73"/>
      <c r="C57" s="87"/>
      <c r="D57" s="118"/>
      <c r="E57" s="119" t="s">
        <v>231</v>
      </c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8"/>
      <c r="R57" s="117">
        <f>SUM(AB57:AV57)*5</f>
        <v>5</v>
      </c>
      <c r="S57" s="68"/>
      <c r="T57" s="72"/>
      <c r="U57" s="68"/>
      <c r="V57" s="68"/>
      <c r="W57" s="68"/>
      <c r="X57" s="68"/>
      <c r="Y57" s="107"/>
      <c r="Z57" s="68"/>
      <c r="AA57" s="107"/>
      <c r="AB57" s="101"/>
      <c r="AC57" s="94"/>
      <c r="AD57" s="101"/>
      <c r="AE57" s="94"/>
      <c r="AF57" s="94"/>
      <c r="AG57" s="102"/>
      <c r="AH57" s="94"/>
      <c r="AI57" s="94"/>
      <c r="AJ57" s="102"/>
      <c r="AK57" s="94"/>
      <c r="AL57" s="111"/>
      <c r="AM57" s="94"/>
      <c r="AN57" s="94"/>
      <c r="AO57" s="94">
        <v>1</v>
      </c>
      <c r="AP57" s="125"/>
      <c r="AQ57" s="120"/>
      <c r="AR57" s="122"/>
      <c r="AS57" s="102"/>
      <c r="AT57" s="101"/>
      <c r="AU57" s="102"/>
      <c r="AV57" s="92"/>
    </row>
    <row r="58" spans="1:48" s="65" customFormat="1" ht="11.25" collapsed="1" x14ac:dyDescent="0.15">
      <c r="A58" s="66" t="s">
        <v>200</v>
      </c>
      <c r="B58" s="71"/>
      <c r="C58" s="420" t="s">
        <v>201</v>
      </c>
      <c r="D58" s="420"/>
      <c r="E58" s="420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8" t="s">
        <v>202</v>
      </c>
      <c r="R58" s="117"/>
      <c r="S58" s="68"/>
      <c r="T58" s="72"/>
      <c r="U58" s="68"/>
      <c r="V58" s="68"/>
      <c r="W58" s="68"/>
      <c r="X58" s="68"/>
      <c r="Y58" s="107"/>
      <c r="Z58" s="68"/>
      <c r="AA58" s="107"/>
      <c r="AB58" s="101"/>
      <c r="AC58" s="94"/>
      <c r="AD58" s="101"/>
      <c r="AE58" s="94"/>
      <c r="AF58" s="94"/>
      <c r="AG58" s="102"/>
      <c r="AH58" s="94"/>
      <c r="AI58" s="94"/>
      <c r="AJ58" s="102"/>
      <c r="AK58" s="94"/>
      <c r="AL58" s="111"/>
      <c r="AM58" s="94"/>
      <c r="AN58" s="94"/>
      <c r="AO58" s="94"/>
      <c r="AP58" s="101"/>
      <c r="AQ58" s="94"/>
      <c r="AR58" s="102"/>
      <c r="AS58" s="102"/>
      <c r="AT58" s="101"/>
      <c r="AU58" s="102"/>
      <c r="AV58" s="92"/>
    </row>
    <row r="59" spans="1:48" s="65" customFormat="1" ht="11.25" x14ac:dyDescent="0.15">
      <c r="A59" s="70" t="s">
        <v>203</v>
      </c>
      <c r="B59" s="73"/>
      <c r="C59" s="74"/>
      <c r="D59" s="424" t="s">
        <v>204</v>
      </c>
      <c r="E59" s="418"/>
      <c r="F59" s="63"/>
      <c r="G59" s="63"/>
      <c r="H59" s="63"/>
      <c r="I59" s="63"/>
      <c r="J59" s="63"/>
      <c r="K59" s="63" t="s">
        <v>138</v>
      </c>
      <c r="L59" s="63"/>
      <c r="M59" s="63" t="s">
        <v>179</v>
      </c>
      <c r="N59" s="63"/>
      <c r="O59" s="63" t="s">
        <v>179</v>
      </c>
      <c r="P59" s="63" t="s">
        <v>177</v>
      </c>
      <c r="Q59" s="68"/>
      <c r="R59" s="117"/>
      <c r="S59" s="68">
        <v>1</v>
      </c>
      <c r="T59" s="72" t="s">
        <v>205</v>
      </c>
      <c r="U59" s="68">
        <v>16</v>
      </c>
      <c r="V59" s="68">
        <v>17</v>
      </c>
      <c r="W59" s="68">
        <v>16</v>
      </c>
      <c r="X59" s="68">
        <v>17</v>
      </c>
      <c r="Y59" s="107">
        <v>0</v>
      </c>
      <c r="Z59" s="68">
        <v>16</v>
      </c>
      <c r="AA59" s="107">
        <v>17</v>
      </c>
      <c r="AB59" s="101"/>
      <c r="AC59" s="94"/>
      <c r="AD59" s="101"/>
      <c r="AE59" s="94"/>
      <c r="AF59" s="94"/>
      <c r="AG59" s="102"/>
      <c r="AH59" s="94"/>
      <c r="AI59" s="94"/>
      <c r="AJ59" s="102"/>
      <c r="AK59" s="94"/>
      <c r="AL59" s="111"/>
      <c r="AM59" s="94"/>
      <c r="AN59" s="94"/>
      <c r="AO59" s="94"/>
      <c r="AP59" s="101"/>
      <c r="AQ59" s="94"/>
      <c r="AR59" s="102"/>
      <c r="AS59" s="108"/>
      <c r="AT59" s="101"/>
      <c r="AU59" s="102"/>
      <c r="AV59" s="92"/>
    </row>
    <row r="60" spans="1:48" s="65" customFormat="1" ht="11.25" hidden="1" outlineLevel="1" x14ac:dyDescent="0.15">
      <c r="A60" s="70"/>
      <c r="B60" s="73"/>
      <c r="C60" s="116"/>
      <c r="D60" s="119"/>
      <c r="E60" s="129" t="s">
        <v>235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8"/>
      <c r="R60" s="117">
        <f>SUM(AB60:AV60)*5</f>
        <v>5</v>
      </c>
      <c r="S60" s="68"/>
      <c r="T60" s="72"/>
      <c r="U60" s="68"/>
      <c r="V60" s="68"/>
      <c r="W60" s="68"/>
      <c r="X60" s="68"/>
      <c r="Y60" s="107"/>
      <c r="Z60" s="68"/>
      <c r="AA60" s="107"/>
      <c r="AB60" s="101"/>
      <c r="AC60" s="94"/>
      <c r="AD60" s="101"/>
      <c r="AE60" s="94"/>
      <c r="AF60" s="94"/>
      <c r="AG60" s="102"/>
      <c r="AH60" s="94"/>
      <c r="AI60" s="94"/>
      <c r="AJ60" s="102"/>
      <c r="AK60" s="94"/>
      <c r="AL60" s="111"/>
      <c r="AM60" s="94"/>
      <c r="AN60" s="94"/>
      <c r="AO60" s="102"/>
      <c r="AP60" s="101"/>
      <c r="AQ60" s="94"/>
      <c r="AR60" s="102"/>
      <c r="AS60" s="92">
        <v>1</v>
      </c>
      <c r="AT60" s="101"/>
      <c r="AU60" s="102"/>
      <c r="AV60" s="92"/>
    </row>
    <row r="61" spans="1:48" s="65" customFormat="1" ht="11.25" hidden="1" outlineLevel="1" x14ac:dyDescent="0.15">
      <c r="A61" s="70"/>
      <c r="B61" s="73"/>
      <c r="C61" s="116"/>
      <c r="D61" s="131"/>
      <c r="E61" s="129" t="s">
        <v>147</v>
      </c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8"/>
      <c r="R61" s="117">
        <f>SUM(AB61:AV61)*5</f>
        <v>25</v>
      </c>
      <c r="S61" s="68"/>
      <c r="T61" s="72"/>
      <c r="U61" s="68"/>
      <c r="V61" s="68"/>
      <c r="W61" s="68"/>
      <c r="X61" s="68"/>
      <c r="Y61" s="107"/>
      <c r="Z61" s="68"/>
      <c r="AA61" s="107"/>
      <c r="AB61" s="101"/>
      <c r="AC61" s="94"/>
      <c r="AD61" s="101"/>
      <c r="AE61" s="94"/>
      <c r="AF61" s="94"/>
      <c r="AG61" s="102"/>
      <c r="AH61" s="94"/>
      <c r="AI61" s="94"/>
      <c r="AJ61" s="102"/>
      <c r="AK61" s="94"/>
      <c r="AL61" s="111"/>
      <c r="AM61" s="94"/>
      <c r="AN61" s="94"/>
      <c r="AO61" s="102"/>
      <c r="AP61" s="101"/>
      <c r="AQ61" s="94"/>
      <c r="AR61" s="102"/>
      <c r="AS61" s="92">
        <v>5</v>
      </c>
      <c r="AT61" s="101"/>
      <c r="AU61" s="102"/>
      <c r="AV61" s="92"/>
    </row>
    <row r="62" spans="1:48" s="65" customFormat="1" ht="11.25" collapsed="1" x14ac:dyDescent="0.15">
      <c r="A62" s="70" t="s">
        <v>206</v>
      </c>
      <c r="B62" s="75"/>
      <c r="C62" s="83"/>
      <c r="D62" s="428" t="s">
        <v>207</v>
      </c>
      <c r="E62" s="418"/>
      <c r="F62" s="63" t="s">
        <v>177</v>
      </c>
      <c r="G62" s="63" t="s">
        <v>178</v>
      </c>
      <c r="H62" s="63" t="s">
        <v>178</v>
      </c>
      <c r="I62" s="63" t="s">
        <v>178</v>
      </c>
      <c r="J62" s="63" t="s">
        <v>178</v>
      </c>
      <c r="K62" s="63" t="s">
        <v>178</v>
      </c>
      <c r="L62" s="63"/>
      <c r="M62" s="63" t="s">
        <v>178</v>
      </c>
      <c r="N62" s="63" t="s">
        <v>178</v>
      </c>
      <c r="O62" s="63" t="s">
        <v>179</v>
      </c>
      <c r="P62" s="63" t="s">
        <v>177</v>
      </c>
      <c r="Q62" s="68"/>
      <c r="R62" s="117"/>
      <c r="S62" s="68">
        <v>2</v>
      </c>
      <c r="T62" s="72" t="s">
        <v>208</v>
      </c>
      <c r="U62" s="68">
        <v>17</v>
      </c>
      <c r="V62" s="68">
        <v>19</v>
      </c>
      <c r="W62" s="68">
        <v>17</v>
      </c>
      <c r="X62" s="68">
        <v>19</v>
      </c>
      <c r="Y62" s="107">
        <v>0</v>
      </c>
      <c r="Z62" s="68">
        <v>17</v>
      </c>
      <c r="AA62" s="107">
        <v>19</v>
      </c>
      <c r="AB62" s="101"/>
      <c r="AC62" s="94"/>
      <c r="AD62" s="101"/>
      <c r="AE62" s="94"/>
      <c r="AF62" s="94"/>
      <c r="AG62" s="102"/>
      <c r="AH62" s="94"/>
      <c r="AI62" s="94"/>
      <c r="AJ62" s="102"/>
      <c r="AK62" s="94"/>
      <c r="AL62" s="111"/>
      <c r="AM62" s="94"/>
      <c r="AN62" s="94"/>
      <c r="AO62" s="102"/>
      <c r="AP62" s="101"/>
      <c r="AQ62" s="94"/>
      <c r="AR62" s="102"/>
      <c r="AS62" s="92"/>
      <c r="AT62" s="103"/>
      <c r="AU62" s="108"/>
      <c r="AV62" s="92"/>
    </row>
    <row r="63" spans="1:48" s="65" customFormat="1" ht="11.25" hidden="1" outlineLevel="1" collapsed="1" x14ac:dyDescent="0.15">
      <c r="A63" s="66"/>
      <c r="B63" s="116"/>
      <c r="C63" s="116"/>
      <c r="D63" s="74"/>
      <c r="E63" s="127" t="s">
        <v>142</v>
      </c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90"/>
      <c r="R63" s="117">
        <f t="shared" ref="R63:R69" si="2">SUM(AB63:AV63)*5</f>
        <v>10</v>
      </c>
      <c r="S63" s="68"/>
      <c r="T63" s="64"/>
      <c r="U63" s="68"/>
      <c r="V63" s="68"/>
      <c r="W63" s="68"/>
      <c r="X63" s="68"/>
      <c r="Y63" s="107"/>
      <c r="Z63" s="68"/>
      <c r="AA63" s="107"/>
      <c r="AB63" s="101"/>
      <c r="AC63" s="94"/>
      <c r="AD63" s="101"/>
      <c r="AE63" s="94"/>
      <c r="AF63" s="94"/>
      <c r="AG63" s="102"/>
      <c r="AH63" s="94"/>
      <c r="AI63" s="94"/>
      <c r="AJ63" s="102"/>
      <c r="AK63" s="94"/>
      <c r="AL63" s="111"/>
      <c r="AM63" s="94"/>
      <c r="AN63" s="94"/>
      <c r="AO63" s="102"/>
      <c r="AP63" s="101"/>
      <c r="AQ63" s="94"/>
      <c r="AR63" s="102"/>
      <c r="AS63" s="92"/>
      <c r="AT63" s="101">
        <v>1</v>
      </c>
      <c r="AU63" s="102">
        <v>1</v>
      </c>
      <c r="AV63" s="92"/>
    </row>
    <row r="64" spans="1:48" s="65" customFormat="1" ht="11.25" hidden="1" outlineLevel="1" x14ac:dyDescent="0.15">
      <c r="A64" s="70"/>
      <c r="B64" s="73"/>
      <c r="C64" s="116"/>
      <c r="D64" s="167"/>
      <c r="E64" s="129" t="s">
        <v>230</v>
      </c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8"/>
      <c r="R64" s="117">
        <f t="shared" si="2"/>
        <v>10</v>
      </c>
      <c r="S64" s="68"/>
      <c r="T64" s="72"/>
      <c r="U64" s="68"/>
      <c r="V64" s="68"/>
      <c r="W64" s="68"/>
      <c r="X64" s="68"/>
      <c r="Y64" s="107"/>
      <c r="Z64" s="68"/>
      <c r="AA64" s="107"/>
      <c r="AB64" s="101"/>
      <c r="AC64" s="94"/>
      <c r="AD64" s="101"/>
      <c r="AE64" s="94"/>
      <c r="AF64" s="94"/>
      <c r="AG64" s="102"/>
      <c r="AH64" s="94"/>
      <c r="AI64" s="94"/>
      <c r="AJ64" s="102"/>
      <c r="AK64" s="94"/>
      <c r="AL64" s="111"/>
      <c r="AM64" s="94"/>
      <c r="AN64" s="94"/>
      <c r="AO64" s="102"/>
      <c r="AP64" s="101"/>
      <c r="AQ64" s="94"/>
      <c r="AR64" s="102"/>
      <c r="AS64" s="92"/>
      <c r="AT64" s="101">
        <v>1</v>
      </c>
      <c r="AU64" s="102">
        <v>1</v>
      </c>
      <c r="AV64" s="92"/>
    </row>
    <row r="65" spans="1:48" s="65" customFormat="1" ht="11.25" hidden="1" outlineLevel="1" x14ac:dyDescent="0.15">
      <c r="A65" s="70"/>
      <c r="B65" s="73"/>
      <c r="C65" s="116"/>
      <c r="D65" s="167"/>
      <c r="E65" s="129" t="s">
        <v>231</v>
      </c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8"/>
      <c r="R65" s="117">
        <f t="shared" si="2"/>
        <v>10</v>
      </c>
      <c r="S65" s="68"/>
      <c r="T65" s="72"/>
      <c r="U65" s="68"/>
      <c r="V65" s="68"/>
      <c r="W65" s="68"/>
      <c r="X65" s="68"/>
      <c r="Y65" s="107"/>
      <c r="Z65" s="68"/>
      <c r="AA65" s="107"/>
      <c r="AB65" s="101"/>
      <c r="AC65" s="94"/>
      <c r="AD65" s="101"/>
      <c r="AE65" s="94"/>
      <c r="AF65" s="94"/>
      <c r="AG65" s="102"/>
      <c r="AH65" s="94"/>
      <c r="AI65" s="94"/>
      <c r="AJ65" s="102"/>
      <c r="AK65" s="94"/>
      <c r="AL65" s="111"/>
      <c r="AM65" s="94"/>
      <c r="AN65" s="94"/>
      <c r="AO65" s="102"/>
      <c r="AP65" s="101"/>
      <c r="AQ65" s="94"/>
      <c r="AR65" s="102"/>
      <c r="AS65" s="92"/>
      <c r="AT65" s="101">
        <v>1</v>
      </c>
      <c r="AU65" s="102">
        <v>1</v>
      </c>
      <c r="AV65" s="92"/>
    </row>
    <row r="66" spans="1:48" s="65" customFormat="1" ht="11.25" hidden="1" outlineLevel="1" x14ac:dyDescent="0.15">
      <c r="A66" s="70"/>
      <c r="B66" s="73"/>
      <c r="C66" s="116"/>
      <c r="D66" s="167"/>
      <c r="E66" s="129" t="s">
        <v>232</v>
      </c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8"/>
      <c r="R66" s="117">
        <f t="shared" si="2"/>
        <v>10</v>
      </c>
      <c r="S66" s="68"/>
      <c r="T66" s="72"/>
      <c r="U66" s="68"/>
      <c r="V66" s="68"/>
      <c r="W66" s="68"/>
      <c r="X66" s="68"/>
      <c r="Y66" s="107"/>
      <c r="Z66" s="68"/>
      <c r="AA66" s="107"/>
      <c r="AB66" s="101"/>
      <c r="AC66" s="94"/>
      <c r="AD66" s="101"/>
      <c r="AE66" s="94"/>
      <c r="AF66" s="94"/>
      <c r="AG66" s="102"/>
      <c r="AH66" s="94"/>
      <c r="AI66" s="94"/>
      <c r="AJ66" s="102"/>
      <c r="AK66" s="94"/>
      <c r="AL66" s="111"/>
      <c r="AM66" s="94"/>
      <c r="AN66" s="94"/>
      <c r="AO66" s="102"/>
      <c r="AP66" s="101"/>
      <c r="AQ66" s="94"/>
      <c r="AR66" s="102"/>
      <c r="AS66" s="92"/>
      <c r="AT66" s="101">
        <v>1</v>
      </c>
      <c r="AU66" s="102">
        <v>1</v>
      </c>
      <c r="AV66" s="92"/>
    </row>
    <row r="67" spans="1:48" s="65" customFormat="1" ht="11.25" hidden="1" outlineLevel="1" x14ac:dyDescent="0.15">
      <c r="A67" s="70"/>
      <c r="B67" s="73"/>
      <c r="C67" s="116"/>
      <c r="D67" s="167"/>
      <c r="E67" s="129" t="s">
        <v>233</v>
      </c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8"/>
      <c r="R67" s="117">
        <f t="shared" si="2"/>
        <v>50</v>
      </c>
      <c r="S67" s="68"/>
      <c r="T67" s="72"/>
      <c r="U67" s="68"/>
      <c r="V67" s="68"/>
      <c r="W67" s="68"/>
      <c r="X67" s="68"/>
      <c r="Y67" s="107"/>
      <c r="Z67" s="68"/>
      <c r="AA67" s="107"/>
      <c r="AB67" s="101"/>
      <c r="AC67" s="94"/>
      <c r="AD67" s="101"/>
      <c r="AE67" s="94"/>
      <c r="AF67" s="94"/>
      <c r="AG67" s="102"/>
      <c r="AH67" s="94"/>
      <c r="AI67" s="94"/>
      <c r="AJ67" s="102"/>
      <c r="AK67" s="94"/>
      <c r="AL67" s="111"/>
      <c r="AM67" s="94"/>
      <c r="AN67" s="94"/>
      <c r="AO67" s="102"/>
      <c r="AP67" s="101"/>
      <c r="AQ67" s="94"/>
      <c r="AR67" s="102"/>
      <c r="AS67" s="92"/>
      <c r="AT67" s="101">
        <v>5</v>
      </c>
      <c r="AU67" s="102">
        <v>5</v>
      </c>
      <c r="AV67" s="92"/>
    </row>
    <row r="68" spans="1:48" s="65" customFormat="1" ht="11.25" hidden="1" outlineLevel="1" x14ac:dyDescent="0.15">
      <c r="A68" s="70"/>
      <c r="B68" s="73"/>
      <c r="C68" s="116"/>
      <c r="D68" s="167"/>
      <c r="E68" s="129" t="s">
        <v>147</v>
      </c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8"/>
      <c r="R68" s="117">
        <f t="shared" si="2"/>
        <v>50</v>
      </c>
      <c r="S68" s="68"/>
      <c r="T68" s="72"/>
      <c r="U68" s="68"/>
      <c r="V68" s="68"/>
      <c r="W68" s="68"/>
      <c r="X68" s="68"/>
      <c r="Y68" s="107"/>
      <c r="Z68" s="68"/>
      <c r="AA68" s="107"/>
      <c r="AB68" s="101"/>
      <c r="AC68" s="94"/>
      <c r="AD68" s="101"/>
      <c r="AE68" s="94"/>
      <c r="AF68" s="94"/>
      <c r="AG68" s="102"/>
      <c r="AH68" s="94"/>
      <c r="AI68" s="94"/>
      <c r="AJ68" s="102"/>
      <c r="AK68" s="94"/>
      <c r="AL68" s="111"/>
      <c r="AM68" s="94"/>
      <c r="AN68" s="94"/>
      <c r="AO68" s="102"/>
      <c r="AP68" s="101"/>
      <c r="AQ68" s="94"/>
      <c r="AR68" s="102"/>
      <c r="AS68" s="92"/>
      <c r="AT68" s="101">
        <v>5</v>
      </c>
      <c r="AU68" s="102">
        <v>5</v>
      </c>
      <c r="AV68" s="92"/>
    </row>
    <row r="69" spans="1:48" s="65" customFormat="1" ht="11.25" hidden="1" outlineLevel="1" x14ac:dyDescent="0.15">
      <c r="A69" s="70"/>
      <c r="B69" s="73"/>
      <c r="C69" s="116"/>
      <c r="D69" s="131"/>
      <c r="E69" s="129" t="s">
        <v>235</v>
      </c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8"/>
      <c r="R69" s="117">
        <f t="shared" si="2"/>
        <v>10</v>
      </c>
      <c r="S69" s="68"/>
      <c r="T69" s="72"/>
      <c r="U69" s="68"/>
      <c r="V69" s="68"/>
      <c r="W69" s="68"/>
      <c r="X69" s="68"/>
      <c r="Y69" s="107"/>
      <c r="Z69" s="68"/>
      <c r="AA69" s="107"/>
      <c r="AB69" s="101"/>
      <c r="AC69" s="94"/>
      <c r="AD69" s="101"/>
      <c r="AE69" s="94"/>
      <c r="AF69" s="94"/>
      <c r="AG69" s="102"/>
      <c r="AH69" s="94"/>
      <c r="AI69" s="94"/>
      <c r="AJ69" s="102"/>
      <c r="AK69" s="94"/>
      <c r="AL69" s="111"/>
      <c r="AM69" s="94"/>
      <c r="AN69" s="94"/>
      <c r="AO69" s="102"/>
      <c r="AP69" s="101"/>
      <c r="AQ69" s="94"/>
      <c r="AR69" s="102"/>
      <c r="AS69" s="92"/>
      <c r="AT69" s="101">
        <v>1</v>
      </c>
      <c r="AU69" s="102">
        <v>1</v>
      </c>
      <c r="AV69" s="92"/>
    </row>
    <row r="70" spans="1:48" s="65" customFormat="1" ht="11.25" collapsed="1" x14ac:dyDescent="0.15">
      <c r="A70" s="61" t="s">
        <v>209</v>
      </c>
      <c r="B70" s="420" t="s">
        <v>210</v>
      </c>
      <c r="C70" s="420" t="s">
        <v>210</v>
      </c>
      <c r="D70" s="415"/>
      <c r="E70" s="420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90"/>
      <c r="R70" s="117"/>
      <c r="S70" s="68"/>
      <c r="T70" s="64"/>
      <c r="U70" s="68"/>
      <c r="V70" s="68"/>
      <c r="W70" s="68"/>
      <c r="X70" s="68"/>
      <c r="Y70" s="107"/>
      <c r="Z70" s="68"/>
      <c r="AA70" s="107"/>
      <c r="AB70" s="101"/>
      <c r="AC70" s="94"/>
      <c r="AD70" s="101"/>
      <c r="AE70" s="94"/>
      <c r="AF70" s="94"/>
      <c r="AG70" s="102"/>
      <c r="AH70" s="94"/>
      <c r="AI70" s="94"/>
      <c r="AJ70" s="102"/>
      <c r="AK70" s="94"/>
      <c r="AL70" s="111"/>
      <c r="AM70" s="94"/>
      <c r="AN70" s="94"/>
      <c r="AO70" s="102"/>
      <c r="AP70" s="101"/>
      <c r="AQ70" s="94"/>
      <c r="AR70" s="102"/>
      <c r="AS70" s="92"/>
      <c r="AT70" s="101"/>
      <c r="AU70" s="102"/>
      <c r="AV70" s="92"/>
    </row>
    <row r="71" spans="1:48" s="65" customFormat="1" ht="11.25" x14ac:dyDescent="0.15">
      <c r="A71" s="66" t="s">
        <v>211</v>
      </c>
      <c r="B71" s="71"/>
      <c r="C71" s="429" t="s">
        <v>212</v>
      </c>
      <c r="D71" s="415"/>
      <c r="E71" s="415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8" t="s">
        <v>202</v>
      </c>
      <c r="R71" s="117">
        <f t="shared" ref="R71:R93" si="3">SUM(AB71:AV71)*5</f>
        <v>0</v>
      </c>
      <c r="S71" s="68"/>
      <c r="T71" s="72"/>
      <c r="U71" s="68"/>
      <c r="V71" s="68"/>
      <c r="W71" s="68"/>
      <c r="X71" s="68"/>
      <c r="Y71" s="107"/>
      <c r="Z71" s="68"/>
      <c r="AA71" s="107"/>
      <c r="AB71" s="101"/>
      <c r="AC71" s="94"/>
      <c r="AD71" s="101"/>
      <c r="AE71" s="94"/>
      <c r="AF71" s="94"/>
      <c r="AG71" s="102"/>
      <c r="AH71" s="94"/>
      <c r="AI71" s="94"/>
      <c r="AJ71" s="102"/>
      <c r="AK71" s="94"/>
      <c r="AL71" s="111"/>
      <c r="AM71" s="94"/>
      <c r="AN71" s="94"/>
      <c r="AO71" s="102"/>
      <c r="AP71" s="101"/>
      <c r="AQ71" s="94"/>
      <c r="AR71" s="102"/>
      <c r="AS71" s="92"/>
      <c r="AT71" s="101"/>
      <c r="AU71" s="102"/>
      <c r="AV71" s="92"/>
    </row>
    <row r="72" spans="1:48" s="65" customFormat="1" ht="11.25" x14ac:dyDescent="0.15">
      <c r="A72" s="70" t="s">
        <v>213</v>
      </c>
      <c r="B72" s="73"/>
      <c r="C72" s="74"/>
      <c r="D72" s="424" t="s">
        <v>214</v>
      </c>
      <c r="E72" s="418"/>
      <c r="F72" s="63"/>
      <c r="G72" s="63"/>
      <c r="H72" s="63" t="s">
        <v>179</v>
      </c>
      <c r="I72" s="63"/>
      <c r="J72" s="63"/>
      <c r="K72" s="63"/>
      <c r="L72" s="63"/>
      <c r="M72" s="63" t="s">
        <v>186</v>
      </c>
      <c r="N72" s="63"/>
      <c r="O72" s="63"/>
      <c r="P72" s="63"/>
      <c r="Q72" s="68"/>
      <c r="R72" s="117">
        <f t="shared" si="3"/>
        <v>0</v>
      </c>
      <c r="S72" s="68">
        <v>1</v>
      </c>
      <c r="T72" s="72" t="s">
        <v>215</v>
      </c>
      <c r="U72" s="68">
        <v>2</v>
      </c>
      <c r="V72" s="68">
        <v>3</v>
      </c>
      <c r="W72" s="68">
        <v>3</v>
      </c>
      <c r="X72" s="68">
        <v>4</v>
      </c>
      <c r="Y72" s="107">
        <v>1</v>
      </c>
      <c r="Z72" s="68">
        <v>2</v>
      </c>
      <c r="AA72" s="107">
        <v>3</v>
      </c>
      <c r="AB72" s="101"/>
      <c r="AC72" s="94"/>
      <c r="AD72" s="114"/>
      <c r="AE72" s="94"/>
      <c r="AF72" s="94"/>
      <c r="AG72" s="102"/>
      <c r="AH72" s="94"/>
      <c r="AI72" s="94"/>
      <c r="AJ72" s="122"/>
      <c r="AK72" s="94"/>
      <c r="AL72" s="111"/>
      <c r="AM72" s="94"/>
      <c r="AN72" s="94"/>
      <c r="AO72" s="102"/>
      <c r="AP72" s="101"/>
      <c r="AQ72" s="94"/>
      <c r="AR72" s="102"/>
      <c r="AS72" s="92"/>
      <c r="AT72" s="101"/>
      <c r="AU72" s="102"/>
      <c r="AV72" s="92"/>
    </row>
    <row r="73" spans="1:48" s="65" customFormat="1" ht="11.25" hidden="1" outlineLevel="1" x14ac:dyDescent="0.15">
      <c r="A73" s="70"/>
      <c r="B73" s="73"/>
      <c r="C73" s="116"/>
      <c r="D73" s="119"/>
      <c r="E73" s="129" t="s">
        <v>231</v>
      </c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8"/>
      <c r="R73" s="117">
        <f t="shared" si="3"/>
        <v>5</v>
      </c>
      <c r="S73" s="68"/>
      <c r="T73" s="72"/>
      <c r="U73" s="68"/>
      <c r="V73" s="68"/>
      <c r="W73" s="68"/>
      <c r="X73" s="68"/>
      <c r="Y73" s="107"/>
      <c r="Z73" s="68"/>
      <c r="AA73" s="107"/>
      <c r="AB73" s="101"/>
      <c r="AC73" s="94"/>
      <c r="AD73" s="101">
        <v>1</v>
      </c>
      <c r="AE73" s="94"/>
      <c r="AF73" s="94"/>
      <c r="AG73" s="102"/>
      <c r="AH73" s="94"/>
      <c r="AI73" s="94"/>
      <c r="AJ73" s="122"/>
      <c r="AK73" s="94"/>
      <c r="AL73" s="111"/>
      <c r="AM73" s="94"/>
      <c r="AN73" s="94"/>
      <c r="AO73" s="102"/>
      <c r="AP73" s="101"/>
      <c r="AQ73" s="94"/>
      <c r="AR73" s="102"/>
      <c r="AS73" s="92"/>
      <c r="AT73" s="101"/>
      <c r="AU73" s="102"/>
      <c r="AV73" s="92"/>
    </row>
    <row r="74" spans="1:48" s="65" customFormat="1" ht="11.25" hidden="1" outlineLevel="1" x14ac:dyDescent="0.15">
      <c r="A74" s="70"/>
      <c r="B74" s="73"/>
      <c r="C74" s="116"/>
      <c r="D74" s="131"/>
      <c r="E74" s="129" t="s">
        <v>235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8"/>
      <c r="R74" s="117">
        <f t="shared" si="3"/>
        <v>5</v>
      </c>
      <c r="S74" s="68"/>
      <c r="T74" s="72"/>
      <c r="U74" s="68"/>
      <c r="V74" s="68"/>
      <c r="W74" s="68"/>
      <c r="X74" s="68"/>
      <c r="Y74" s="107"/>
      <c r="Z74" s="68"/>
      <c r="AA74" s="107"/>
      <c r="AB74" s="101"/>
      <c r="AC74" s="94"/>
      <c r="AD74" s="101">
        <v>1</v>
      </c>
      <c r="AE74" s="94"/>
      <c r="AF74" s="94"/>
      <c r="AG74" s="102"/>
      <c r="AH74" s="94"/>
      <c r="AI74" s="94"/>
      <c r="AJ74" s="122"/>
      <c r="AK74" s="94"/>
      <c r="AL74" s="111"/>
      <c r="AM74" s="94"/>
      <c r="AN74" s="94"/>
      <c r="AO74" s="94"/>
      <c r="AP74" s="101"/>
      <c r="AQ74" s="94"/>
      <c r="AR74" s="102"/>
      <c r="AS74" s="92"/>
      <c r="AT74" s="101"/>
      <c r="AU74" s="102"/>
      <c r="AV74" s="92"/>
    </row>
    <row r="75" spans="1:48" s="65" customFormat="1" ht="11.25" collapsed="1" x14ac:dyDescent="0.15">
      <c r="A75" s="70" t="s">
        <v>108</v>
      </c>
      <c r="B75" s="73"/>
      <c r="C75" s="87"/>
      <c r="D75" s="425" t="s">
        <v>216</v>
      </c>
      <c r="E75" s="418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 t="s">
        <v>186</v>
      </c>
      <c r="Q75" s="68"/>
      <c r="R75" s="117">
        <f t="shared" si="3"/>
        <v>0</v>
      </c>
      <c r="S75" s="68">
        <v>4</v>
      </c>
      <c r="T75" s="72" t="s">
        <v>213</v>
      </c>
      <c r="U75" s="68">
        <v>3</v>
      </c>
      <c r="V75" s="68">
        <v>7</v>
      </c>
      <c r="W75" s="68">
        <v>4</v>
      </c>
      <c r="X75" s="68">
        <v>8</v>
      </c>
      <c r="Y75" s="107">
        <v>1</v>
      </c>
      <c r="Z75" s="68">
        <v>3</v>
      </c>
      <c r="AA75" s="107">
        <v>7</v>
      </c>
      <c r="AB75" s="101"/>
      <c r="AC75" s="94"/>
      <c r="AD75" s="101"/>
      <c r="AE75" s="112"/>
      <c r="AF75" s="112"/>
      <c r="AG75" s="113"/>
      <c r="AH75" s="112"/>
      <c r="AI75" s="94"/>
      <c r="AJ75" s="122"/>
      <c r="AK75" s="94"/>
      <c r="AL75" s="111"/>
      <c r="AM75" s="94"/>
      <c r="AN75" s="94"/>
      <c r="AO75" s="94"/>
      <c r="AP75" s="101"/>
      <c r="AQ75" s="94"/>
      <c r="AR75" s="102"/>
      <c r="AS75" s="92"/>
      <c r="AT75" s="101"/>
      <c r="AU75" s="102"/>
      <c r="AV75" s="92"/>
    </row>
    <row r="76" spans="1:48" s="65" customFormat="1" ht="11.25" hidden="1" outlineLevel="1" x14ac:dyDescent="0.15">
      <c r="A76" s="70"/>
      <c r="B76" s="73"/>
      <c r="C76" s="87"/>
      <c r="D76" s="85"/>
      <c r="E76" s="86" t="s">
        <v>235</v>
      </c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8"/>
      <c r="R76" s="117">
        <f>SUM(AB76:AV76)*5</f>
        <v>0</v>
      </c>
      <c r="S76" s="68"/>
      <c r="T76" s="72"/>
      <c r="U76" s="68"/>
      <c r="V76" s="68"/>
      <c r="W76" s="68"/>
      <c r="X76" s="68"/>
      <c r="Y76" s="107"/>
      <c r="Z76" s="68"/>
      <c r="AA76" s="107"/>
      <c r="AB76" s="101"/>
      <c r="AC76" s="94"/>
      <c r="AD76" s="101"/>
      <c r="AE76" s="94"/>
      <c r="AF76" s="94"/>
      <c r="AG76" s="102"/>
      <c r="AH76" s="94"/>
      <c r="AI76" s="94"/>
      <c r="AJ76" s="122"/>
      <c r="AK76" s="94"/>
      <c r="AL76" s="111"/>
      <c r="AM76" s="94"/>
      <c r="AN76" s="94"/>
      <c r="AO76" s="175"/>
      <c r="AP76" s="101"/>
      <c r="AQ76" s="94"/>
      <c r="AR76" s="102"/>
      <c r="AS76" s="92"/>
      <c r="AT76" s="101"/>
      <c r="AU76" s="102"/>
      <c r="AV76" s="92"/>
    </row>
    <row r="77" spans="1:48" s="65" customFormat="1" ht="11.25" collapsed="1" x14ac:dyDescent="0.15">
      <c r="A77" s="70" t="s">
        <v>109</v>
      </c>
      <c r="B77" s="73"/>
      <c r="C77" s="87"/>
      <c r="D77" s="426" t="s">
        <v>217</v>
      </c>
      <c r="E77" s="427"/>
      <c r="F77" s="63"/>
      <c r="G77" s="63"/>
      <c r="H77" s="63"/>
      <c r="I77" s="63"/>
      <c r="J77" s="63"/>
      <c r="K77" s="63"/>
      <c r="L77" s="63"/>
      <c r="M77" s="63" t="s">
        <v>186</v>
      </c>
      <c r="N77" s="63"/>
      <c r="O77" s="63"/>
      <c r="P77" s="63" t="s">
        <v>179</v>
      </c>
      <c r="Q77" s="68"/>
      <c r="R77" s="117">
        <f t="shared" si="3"/>
        <v>0</v>
      </c>
      <c r="S77" s="68">
        <v>1</v>
      </c>
      <c r="T77" s="72" t="s">
        <v>218</v>
      </c>
      <c r="U77" s="68">
        <v>7</v>
      </c>
      <c r="V77" s="68">
        <v>8</v>
      </c>
      <c r="W77" s="68">
        <v>8</v>
      </c>
      <c r="X77" s="68">
        <v>9</v>
      </c>
      <c r="Y77" s="107">
        <v>1</v>
      </c>
      <c r="Z77" s="68">
        <v>7</v>
      </c>
      <c r="AA77" s="107">
        <v>8</v>
      </c>
      <c r="AB77" s="101"/>
      <c r="AC77" s="94"/>
      <c r="AD77" s="101"/>
      <c r="AE77" s="94"/>
      <c r="AF77" s="94"/>
      <c r="AG77" s="102"/>
      <c r="AH77" s="94"/>
      <c r="AI77" s="112"/>
      <c r="AJ77" s="122"/>
      <c r="AK77" s="94"/>
      <c r="AL77" s="111"/>
      <c r="AM77" s="94"/>
      <c r="AN77" s="94"/>
      <c r="AO77" s="94"/>
      <c r="AP77" s="101"/>
      <c r="AQ77" s="94"/>
      <c r="AR77" s="102"/>
      <c r="AS77" s="92"/>
      <c r="AT77" s="101"/>
      <c r="AU77" s="102"/>
      <c r="AV77" s="92"/>
    </row>
    <row r="78" spans="1:48" s="65" customFormat="1" ht="11.25" hidden="1" outlineLevel="1" x14ac:dyDescent="0.15">
      <c r="A78" s="70"/>
      <c r="B78" s="73"/>
      <c r="C78" s="132"/>
      <c r="D78" s="129"/>
      <c r="E78" s="130" t="s">
        <v>124</v>
      </c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8"/>
      <c r="R78" s="117">
        <f>SUM(AB78:AV78)*5</f>
        <v>5</v>
      </c>
      <c r="S78" s="68"/>
      <c r="T78" s="72"/>
      <c r="U78" s="68"/>
      <c r="V78" s="68"/>
      <c r="W78" s="68"/>
      <c r="X78" s="68"/>
      <c r="Y78" s="107"/>
      <c r="Z78" s="68"/>
      <c r="AA78" s="107"/>
      <c r="AB78" s="101"/>
      <c r="AC78" s="94"/>
      <c r="AD78" s="101"/>
      <c r="AE78" s="94"/>
      <c r="AF78" s="94"/>
      <c r="AG78" s="102"/>
      <c r="AH78" s="94"/>
      <c r="AI78" s="94">
        <v>1</v>
      </c>
      <c r="AJ78" s="122"/>
      <c r="AK78" s="94"/>
      <c r="AL78" s="111"/>
      <c r="AM78" s="94"/>
      <c r="AN78" s="94"/>
      <c r="AO78" s="94"/>
      <c r="AP78" s="101"/>
      <c r="AQ78" s="94"/>
      <c r="AR78" s="102"/>
      <c r="AS78" s="92"/>
      <c r="AT78" s="101"/>
      <c r="AU78" s="102"/>
      <c r="AV78" s="92"/>
    </row>
    <row r="79" spans="1:48" s="65" customFormat="1" ht="11.25" collapsed="1" x14ac:dyDescent="0.15">
      <c r="A79" s="66" t="s">
        <v>219</v>
      </c>
      <c r="B79" s="71"/>
      <c r="C79" s="420" t="s">
        <v>220</v>
      </c>
      <c r="D79" s="420"/>
      <c r="E79" s="420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8" t="s">
        <v>202</v>
      </c>
      <c r="R79" s="117">
        <f t="shared" si="3"/>
        <v>0</v>
      </c>
      <c r="S79" s="68"/>
      <c r="T79" s="72"/>
      <c r="U79" s="68"/>
      <c r="V79" s="68"/>
      <c r="W79" s="68"/>
      <c r="X79" s="68"/>
      <c r="Y79" s="107"/>
      <c r="Z79" s="68"/>
      <c r="AA79" s="107"/>
      <c r="AB79" s="101"/>
      <c r="AC79" s="94"/>
      <c r="AD79" s="101"/>
      <c r="AE79" s="94"/>
      <c r="AF79" s="94"/>
      <c r="AG79" s="102"/>
      <c r="AH79" s="94"/>
      <c r="AI79" s="94"/>
      <c r="AJ79" s="102"/>
      <c r="AK79" s="94"/>
      <c r="AL79" s="111"/>
      <c r="AM79" s="94"/>
      <c r="AN79" s="94"/>
      <c r="AO79" s="94"/>
      <c r="AP79" s="101"/>
      <c r="AQ79" s="94"/>
      <c r="AR79" s="102"/>
      <c r="AS79" s="92"/>
      <c r="AT79" s="101"/>
      <c r="AU79" s="102"/>
      <c r="AV79" s="92"/>
    </row>
    <row r="80" spans="1:48" s="65" customFormat="1" ht="11.25" x14ac:dyDescent="0.15">
      <c r="A80" s="70" t="s">
        <v>221</v>
      </c>
      <c r="B80" s="73"/>
      <c r="C80" s="87"/>
      <c r="D80" s="417" t="s">
        <v>222</v>
      </c>
      <c r="E80" s="418"/>
      <c r="F80" s="63"/>
      <c r="G80" s="63"/>
      <c r="H80" s="63"/>
      <c r="I80" s="63"/>
      <c r="J80" s="63"/>
      <c r="K80" s="63"/>
      <c r="L80" s="63"/>
      <c r="M80" s="63" t="s">
        <v>179</v>
      </c>
      <c r="N80" s="63"/>
      <c r="O80" s="63"/>
      <c r="P80" s="63" t="s">
        <v>186</v>
      </c>
      <c r="Q80" s="68"/>
      <c r="R80" s="117">
        <f t="shared" si="3"/>
        <v>0</v>
      </c>
      <c r="S80" s="68">
        <v>2</v>
      </c>
      <c r="T80" s="72" t="s">
        <v>213</v>
      </c>
      <c r="U80" s="68">
        <v>3</v>
      </c>
      <c r="V80" s="68">
        <v>5</v>
      </c>
      <c r="W80" s="68">
        <v>7</v>
      </c>
      <c r="X80" s="68">
        <v>9</v>
      </c>
      <c r="Y80" s="107">
        <v>4</v>
      </c>
      <c r="Z80" s="68">
        <v>3</v>
      </c>
      <c r="AA80" s="107">
        <v>5</v>
      </c>
      <c r="AB80" s="101"/>
      <c r="AC80" s="94"/>
      <c r="AD80" s="101"/>
      <c r="AE80" s="112"/>
      <c r="AF80" s="112"/>
      <c r="AG80" s="121"/>
      <c r="AI80" s="120"/>
      <c r="AJ80" s="122"/>
      <c r="AK80" s="120"/>
      <c r="AL80" s="111"/>
      <c r="AM80" s="94"/>
      <c r="AN80" s="94"/>
      <c r="AO80" s="94"/>
      <c r="AP80" s="101"/>
      <c r="AQ80" s="94"/>
      <c r="AR80" s="102"/>
      <c r="AS80" s="92"/>
      <c r="AT80" s="101"/>
      <c r="AU80" s="102"/>
      <c r="AV80" s="92"/>
    </row>
    <row r="81" spans="1:49" s="65" customFormat="1" ht="11.25" hidden="1" outlineLevel="1" x14ac:dyDescent="0.15">
      <c r="A81" s="70"/>
      <c r="B81" s="73"/>
      <c r="C81" s="87"/>
      <c r="D81" s="85"/>
      <c r="E81" s="86" t="s">
        <v>235</v>
      </c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8"/>
      <c r="R81" s="117">
        <f t="shared" si="3"/>
        <v>10</v>
      </c>
      <c r="S81" s="68"/>
      <c r="T81" s="72"/>
      <c r="U81" s="68"/>
      <c r="V81" s="68"/>
      <c r="W81" s="68"/>
      <c r="X81" s="68"/>
      <c r="Y81" s="107"/>
      <c r="Z81" s="68"/>
      <c r="AA81" s="107"/>
      <c r="AB81" s="101"/>
      <c r="AC81" s="94"/>
      <c r="AD81" s="101"/>
      <c r="AE81" s="94">
        <v>1</v>
      </c>
      <c r="AF81" s="94">
        <v>1</v>
      </c>
      <c r="AG81" s="102"/>
      <c r="AI81" s="120"/>
      <c r="AJ81" s="122"/>
      <c r="AK81" s="120"/>
      <c r="AL81" s="111"/>
      <c r="AM81" s="94"/>
      <c r="AN81" s="94"/>
      <c r="AO81" s="94"/>
      <c r="AP81" s="101"/>
      <c r="AQ81" s="94"/>
      <c r="AR81" s="102"/>
      <c r="AS81" s="92"/>
      <c r="AT81" s="101"/>
      <c r="AU81" s="102"/>
      <c r="AV81" s="92"/>
    </row>
    <row r="82" spans="1:49" s="65" customFormat="1" ht="11.25" collapsed="1" x14ac:dyDescent="0.15">
      <c r="A82" s="70" t="s">
        <v>110</v>
      </c>
      <c r="B82" s="73"/>
      <c r="C82" s="87"/>
      <c r="D82" s="417" t="s">
        <v>223</v>
      </c>
      <c r="E82" s="418"/>
      <c r="F82" s="63"/>
      <c r="G82" s="63"/>
      <c r="H82" s="63"/>
      <c r="I82" s="63"/>
      <c r="J82" s="63"/>
      <c r="K82" s="63"/>
      <c r="L82" s="63"/>
      <c r="M82" s="63" t="s">
        <v>186</v>
      </c>
      <c r="N82" s="63"/>
      <c r="O82" s="63"/>
      <c r="P82" s="63" t="s">
        <v>179</v>
      </c>
      <c r="Q82" s="68"/>
      <c r="R82" s="117">
        <f t="shared" si="3"/>
        <v>0</v>
      </c>
      <c r="S82" s="68">
        <v>1</v>
      </c>
      <c r="T82" s="72" t="s">
        <v>221</v>
      </c>
      <c r="U82" s="68">
        <v>5</v>
      </c>
      <c r="V82" s="68">
        <v>6</v>
      </c>
      <c r="W82" s="68">
        <v>9</v>
      </c>
      <c r="X82" s="68">
        <v>10</v>
      </c>
      <c r="Y82" s="107">
        <v>4</v>
      </c>
      <c r="Z82" s="68">
        <v>5</v>
      </c>
      <c r="AA82" s="107">
        <v>6</v>
      </c>
      <c r="AB82" s="101"/>
      <c r="AC82" s="94"/>
      <c r="AD82" s="101"/>
      <c r="AE82" s="120"/>
      <c r="AF82" s="94"/>
      <c r="AG82" s="113"/>
      <c r="AI82" s="120"/>
      <c r="AJ82" s="122"/>
      <c r="AK82" s="120"/>
      <c r="AL82" s="111"/>
      <c r="AM82" s="94"/>
      <c r="AN82" s="94"/>
      <c r="AO82" s="94"/>
      <c r="AP82" s="101"/>
      <c r="AQ82" s="94"/>
      <c r="AR82" s="102"/>
      <c r="AS82" s="92"/>
      <c r="AT82" s="101"/>
      <c r="AU82" s="102"/>
      <c r="AV82" s="92"/>
    </row>
    <row r="83" spans="1:49" s="65" customFormat="1" ht="11.25" hidden="1" outlineLevel="1" x14ac:dyDescent="0.15">
      <c r="A83" s="70"/>
      <c r="B83" s="73"/>
      <c r="C83" s="87"/>
      <c r="D83" s="85"/>
      <c r="E83" s="86" t="s">
        <v>235</v>
      </c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8"/>
      <c r="R83" s="117">
        <f t="shared" si="3"/>
        <v>5</v>
      </c>
      <c r="S83" s="68"/>
      <c r="T83" s="72"/>
      <c r="U83" s="68"/>
      <c r="V83" s="68"/>
      <c r="W83" s="68"/>
      <c r="X83" s="68"/>
      <c r="Y83" s="107"/>
      <c r="Z83" s="68"/>
      <c r="AA83" s="107"/>
      <c r="AB83" s="101"/>
      <c r="AC83" s="94"/>
      <c r="AD83" s="101"/>
      <c r="AE83" s="120"/>
      <c r="AF83" s="94"/>
      <c r="AG83" s="102">
        <v>1</v>
      </c>
      <c r="AH83" s="94"/>
      <c r="AI83" s="120"/>
      <c r="AJ83" s="122"/>
      <c r="AK83" s="120"/>
      <c r="AL83" s="111"/>
      <c r="AM83" s="94"/>
      <c r="AN83" s="94"/>
      <c r="AO83" s="94"/>
      <c r="AP83" s="101"/>
      <c r="AQ83" s="94"/>
      <c r="AR83" s="102"/>
      <c r="AS83" s="92"/>
      <c r="AT83" s="101"/>
      <c r="AU83" s="102"/>
      <c r="AV83" s="92"/>
    </row>
    <row r="84" spans="1:49" s="65" customFormat="1" ht="11.25" collapsed="1" x14ac:dyDescent="0.15">
      <c r="A84" s="70" t="s">
        <v>111</v>
      </c>
      <c r="B84" s="76"/>
      <c r="C84" s="87"/>
      <c r="D84" s="435" t="s">
        <v>224</v>
      </c>
      <c r="E84" s="436"/>
      <c r="F84" s="63"/>
      <c r="G84" s="63"/>
      <c r="H84" s="63"/>
      <c r="I84" s="63"/>
      <c r="J84" s="63"/>
      <c r="K84" s="63"/>
      <c r="L84" s="63"/>
      <c r="M84" s="63" t="s">
        <v>179</v>
      </c>
      <c r="N84" s="63"/>
      <c r="O84" s="63"/>
      <c r="P84" s="63" t="s">
        <v>186</v>
      </c>
      <c r="Q84" s="68"/>
      <c r="R84" s="117">
        <f t="shared" si="3"/>
        <v>0</v>
      </c>
      <c r="S84" s="68">
        <v>6</v>
      </c>
      <c r="T84" s="72" t="s">
        <v>225</v>
      </c>
      <c r="U84" s="68">
        <v>6</v>
      </c>
      <c r="V84" s="68">
        <v>12</v>
      </c>
      <c r="W84" s="68">
        <v>10</v>
      </c>
      <c r="X84" s="68">
        <v>16</v>
      </c>
      <c r="Y84" s="107">
        <v>4</v>
      </c>
      <c r="Z84" s="188">
        <v>8</v>
      </c>
      <c r="AA84" s="198">
        <v>14</v>
      </c>
      <c r="AB84" s="101"/>
      <c r="AC84" s="94"/>
      <c r="AD84" s="101"/>
      <c r="AE84" s="94"/>
      <c r="AF84" s="94"/>
      <c r="AG84" s="102"/>
      <c r="AJ84" s="177"/>
      <c r="AK84" s="175"/>
      <c r="AL84" s="111"/>
      <c r="AM84" s="175"/>
      <c r="AN84" s="175"/>
      <c r="AO84" s="177"/>
      <c r="AP84" s="175"/>
      <c r="AS84" s="92"/>
      <c r="AT84" s="101"/>
      <c r="AU84" s="102"/>
      <c r="AV84" s="92"/>
    </row>
    <row r="85" spans="1:49" s="65" customFormat="1" ht="11.25" hidden="1" outlineLevel="1" x14ac:dyDescent="0.15">
      <c r="A85" s="70"/>
      <c r="B85" s="73"/>
      <c r="C85" s="87"/>
      <c r="D85" s="85"/>
      <c r="E85" s="86" t="s">
        <v>235</v>
      </c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8"/>
      <c r="R85" s="117">
        <f t="shared" si="3"/>
        <v>30</v>
      </c>
      <c r="S85" s="68"/>
      <c r="T85" s="72"/>
      <c r="U85" s="68"/>
      <c r="V85" s="68"/>
      <c r="W85" s="68"/>
      <c r="X85" s="68"/>
      <c r="Y85" s="107"/>
      <c r="Z85" s="68"/>
      <c r="AA85" s="107"/>
      <c r="AB85" s="101"/>
      <c r="AC85" s="94"/>
      <c r="AD85" s="101"/>
      <c r="AE85" s="94"/>
      <c r="AF85" s="94"/>
      <c r="AG85" s="102"/>
      <c r="AJ85" s="122">
        <v>1</v>
      </c>
      <c r="AK85" s="94">
        <v>1</v>
      </c>
      <c r="AL85" s="111"/>
      <c r="AM85" s="94">
        <v>1</v>
      </c>
      <c r="AN85" s="94">
        <v>1</v>
      </c>
      <c r="AO85" s="102">
        <v>1</v>
      </c>
      <c r="AP85" s="94">
        <v>1</v>
      </c>
      <c r="AS85" s="92"/>
      <c r="AT85" s="101"/>
      <c r="AU85" s="102"/>
      <c r="AV85" s="92"/>
    </row>
    <row r="86" spans="1:49" s="65" customFormat="1" ht="11.25" collapsed="1" x14ac:dyDescent="0.15">
      <c r="A86" s="61" t="s">
        <v>226</v>
      </c>
      <c r="B86" s="414" t="s">
        <v>92</v>
      </c>
      <c r="C86" s="420"/>
      <c r="D86" s="420"/>
      <c r="E86" s="420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8" t="s">
        <v>202</v>
      </c>
      <c r="R86" s="117">
        <f t="shared" si="3"/>
        <v>0</v>
      </c>
      <c r="S86" s="68"/>
      <c r="T86" s="72"/>
      <c r="U86" s="68"/>
      <c r="V86" s="68"/>
      <c r="W86" s="68"/>
      <c r="X86" s="68"/>
      <c r="Y86" s="107"/>
      <c r="Z86" s="68"/>
      <c r="AA86" s="107"/>
      <c r="AB86" s="101"/>
      <c r="AC86" s="94"/>
      <c r="AD86" s="101"/>
      <c r="AE86" s="94"/>
      <c r="AF86" s="94"/>
      <c r="AG86" s="102"/>
      <c r="AH86" s="94"/>
      <c r="AI86" s="94"/>
      <c r="AJ86" s="102"/>
      <c r="AK86" s="94"/>
      <c r="AL86" s="111"/>
      <c r="AM86" s="94"/>
      <c r="AN86" s="94"/>
      <c r="AO86" s="94"/>
      <c r="AP86" s="101"/>
      <c r="AQ86" s="94"/>
      <c r="AR86" s="102"/>
      <c r="AS86" s="92"/>
      <c r="AT86" s="101"/>
      <c r="AU86" s="102"/>
      <c r="AV86" s="92"/>
    </row>
    <row r="87" spans="1:49" s="65" customFormat="1" ht="11.25" x14ac:dyDescent="0.15">
      <c r="A87" s="66" t="s">
        <v>215</v>
      </c>
      <c r="B87" s="67"/>
      <c r="C87" s="431" t="s">
        <v>227</v>
      </c>
      <c r="D87" s="432"/>
      <c r="E87" s="433"/>
      <c r="F87" s="63" t="s">
        <v>186</v>
      </c>
      <c r="G87" s="63" t="s">
        <v>179</v>
      </c>
      <c r="H87" s="63"/>
      <c r="I87" s="63" t="s">
        <v>179</v>
      </c>
      <c r="J87" s="63"/>
      <c r="K87" s="63"/>
      <c r="L87" s="63"/>
      <c r="M87" s="63"/>
      <c r="N87" s="63"/>
      <c r="O87" s="63"/>
      <c r="P87" s="63"/>
      <c r="Q87" s="68"/>
      <c r="R87" s="117">
        <f t="shared" si="3"/>
        <v>0</v>
      </c>
      <c r="S87" s="68">
        <v>2</v>
      </c>
      <c r="T87" s="72"/>
      <c r="U87" s="68">
        <v>0</v>
      </c>
      <c r="V87" s="68">
        <v>2</v>
      </c>
      <c r="W87" s="68">
        <v>0</v>
      </c>
      <c r="X87" s="68">
        <v>2</v>
      </c>
      <c r="Y87" s="107">
        <v>0</v>
      </c>
      <c r="Z87" s="68">
        <v>0</v>
      </c>
      <c r="AA87" s="107">
        <v>2</v>
      </c>
      <c r="AB87" s="103"/>
      <c r="AC87" s="98"/>
      <c r="AD87" s="101"/>
      <c r="AE87" s="94"/>
      <c r="AF87" s="94"/>
      <c r="AG87" s="102"/>
      <c r="AH87" s="94"/>
      <c r="AI87" s="94"/>
      <c r="AJ87" s="102"/>
      <c r="AK87" s="94"/>
      <c r="AL87" s="111"/>
      <c r="AM87" s="94"/>
      <c r="AN87" s="94"/>
      <c r="AO87" s="94"/>
      <c r="AP87" s="101"/>
      <c r="AQ87" s="94"/>
      <c r="AR87" s="102"/>
      <c r="AS87" s="92"/>
      <c r="AT87" s="101"/>
      <c r="AU87" s="102"/>
      <c r="AV87" s="92"/>
    </row>
    <row r="88" spans="1:49" s="65" customFormat="1" ht="11.25" hidden="1" outlineLevel="1" x14ac:dyDescent="0.15">
      <c r="A88" s="66"/>
      <c r="B88" s="116"/>
      <c r="C88" s="116"/>
      <c r="D88" s="74"/>
      <c r="E88" s="127" t="s">
        <v>142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90"/>
      <c r="R88" s="117">
        <f t="shared" si="3"/>
        <v>10</v>
      </c>
      <c r="S88" s="68"/>
      <c r="T88" s="64"/>
      <c r="U88" s="68"/>
      <c r="V88" s="68"/>
      <c r="W88" s="68"/>
      <c r="X88" s="68"/>
      <c r="Y88" s="107"/>
      <c r="Z88" s="68"/>
      <c r="AA88" s="107"/>
      <c r="AB88" s="101">
        <v>1</v>
      </c>
      <c r="AC88" s="94">
        <v>1</v>
      </c>
      <c r="AD88" s="101"/>
      <c r="AE88" s="94"/>
      <c r="AF88" s="94"/>
      <c r="AG88" s="102"/>
      <c r="AH88" s="94"/>
      <c r="AI88" s="94"/>
      <c r="AJ88" s="102"/>
      <c r="AK88" s="94"/>
      <c r="AL88" s="111"/>
      <c r="AM88" s="94"/>
      <c r="AN88" s="94"/>
      <c r="AO88" s="94"/>
      <c r="AP88" s="101"/>
      <c r="AQ88" s="94"/>
      <c r="AR88" s="102"/>
      <c r="AS88" s="92"/>
      <c r="AT88" s="101"/>
      <c r="AU88" s="102"/>
      <c r="AV88" s="92"/>
    </row>
    <row r="89" spans="1:49" s="65" customFormat="1" ht="11.25" hidden="1" outlineLevel="1" x14ac:dyDescent="0.15">
      <c r="A89" s="70"/>
      <c r="B89" s="73"/>
      <c r="C89" s="116"/>
      <c r="D89" s="167"/>
      <c r="E89" s="129" t="s">
        <v>230</v>
      </c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8"/>
      <c r="R89" s="117">
        <f t="shared" si="3"/>
        <v>5</v>
      </c>
      <c r="S89" s="68"/>
      <c r="T89" s="72"/>
      <c r="U89" s="68"/>
      <c r="V89" s="68"/>
      <c r="W89" s="68"/>
      <c r="X89" s="68"/>
      <c r="Y89" s="107"/>
      <c r="Z89" s="68"/>
      <c r="AA89" s="107"/>
      <c r="AB89" s="101"/>
      <c r="AC89" s="94">
        <v>1</v>
      </c>
      <c r="AD89" s="101"/>
      <c r="AE89" s="94"/>
      <c r="AF89" s="94"/>
      <c r="AG89" s="102"/>
      <c r="AH89" s="94"/>
      <c r="AI89" s="94"/>
      <c r="AJ89" s="102"/>
      <c r="AK89" s="94"/>
      <c r="AL89" s="111"/>
      <c r="AM89" s="94"/>
      <c r="AN89" s="94"/>
      <c r="AO89" s="94"/>
      <c r="AP89" s="101"/>
      <c r="AQ89" s="94"/>
      <c r="AR89" s="102"/>
      <c r="AS89" s="92"/>
      <c r="AT89" s="101"/>
      <c r="AU89" s="102"/>
      <c r="AV89" s="92"/>
    </row>
    <row r="90" spans="1:49" s="65" customFormat="1" ht="11.25" hidden="1" outlineLevel="1" x14ac:dyDescent="0.15">
      <c r="A90" s="70"/>
      <c r="B90" s="73"/>
      <c r="C90" s="116"/>
      <c r="D90" s="131"/>
      <c r="E90" s="129" t="s">
        <v>232</v>
      </c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8"/>
      <c r="R90" s="117">
        <f t="shared" si="3"/>
        <v>5</v>
      </c>
      <c r="S90" s="68"/>
      <c r="T90" s="72"/>
      <c r="U90" s="68"/>
      <c r="V90" s="68"/>
      <c r="W90" s="68"/>
      <c r="X90" s="68"/>
      <c r="Y90" s="107"/>
      <c r="Z90" s="68"/>
      <c r="AA90" s="107"/>
      <c r="AB90" s="101"/>
      <c r="AC90" s="94">
        <v>1</v>
      </c>
      <c r="AD90" s="101"/>
      <c r="AE90" s="94"/>
      <c r="AF90" s="94"/>
      <c r="AG90" s="102"/>
      <c r="AH90" s="94"/>
      <c r="AI90" s="94"/>
      <c r="AJ90" s="102"/>
      <c r="AK90" s="94"/>
      <c r="AL90" s="111"/>
      <c r="AM90" s="94"/>
      <c r="AN90" s="94"/>
      <c r="AO90" s="94"/>
      <c r="AP90" s="101"/>
      <c r="AQ90" s="94"/>
      <c r="AR90" s="102"/>
      <c r="AS90" s="92"/>
      <c r="AT90" s="101"/>
      <c r="AU90" s="102"/>
      <c r="AV90" s="92"/>
    </row>
    <row r="91" spans="1:49" s="65" customFormat="1" ht="11.25" collapsed="1" x14ac:dyDescent="0.15">
      <c r="A91" s="66" t="s">
        <v>228</v>
      </c>
      <c r="B91" s="77"/>
      <c r="C91" s="431" t="s">
        <v>229</v>
      </c>
      <c r="D91" s="434"/>
      <c r="E91" s="433"/>
      <c r="F91" s="63" t="s">
        <v>186</v>
      </c>
      <c r="G91" s="63" t="s">
        <v>179</v>
      </c>
      <c r="H91" s="63"/>
      <c r="I91" s="63"/>
      <c r="J91" s="63"/>
      <c r="K91" s="63"/>
      <c r="L91" s="63"/>
      <c r="M91" s="63"/>
      <c r="N91" s="63"/>
      <c r="O91" s="63"/>
      <c r="P91" s="63"/>
      <c r="Q91" s="68"/>
      <c r="R91" s="117">
        <f t="shared" si="3"/>
        <v>0</v>
      </c>
      <c r="S91" s="68">
        <v>1</v>
      </c>
      <c r="T91" s="72" t="s">
        <v>206</v>
      </c>
      <c r="U91" s="68">
        <v>19</v>
      </c>
      <c r="V91" s="68">
        <v>20</v>
      </c>
      <c r="W91" s="68">
        <v>19</v>
      </c>
      <c r="X91" s="68">
        <v>20</v>
      </c>
      <c r="Y91" s="107">
        <v>0</v>
      </c>
      <c r="Z91" s="68">
        <v>19</v>
      </c>
      <c r="AA91" s="107">
        <v>20</v>
      </c>
      <c r="AB91" s="101"/>
      <c r="AC91" s="94"/>
      <c r="AD91" s="101"/>
      <c r="AE91" s="94"/>
      <c r="AF91" s="94"/>
      <c r="AG91" s="102"/>
      <c r="AH91" s="94"/>
      <c r="AI91" s="94"/>
      <c r="AJ91" s="102"/>
      <c r="AK91" s="94"/>
      <c r="AL91" s="111"/>
      <c r="AM91" s="94"/>
      <c r="AN91" s="94"/>
      <c r="AO91" s="94"/>
      <c r="AP91" s="101"/>
      <c r="AQ91" s="94"/>
      <c r="AR91" s="102"/>
      <c r="AS91" s="92"/>
      <c r="AT91" s="101"/>
      <c r="AU91" s="94"/>
      <c r="AV91" s="98"/>
    </row>
    <row r="92" spans="1:49" s="65" customFormat="1" ht="11.25" hidden="1" outlineLevel="1" x14ac:dyDescent="0.15">
      <c r="A92" s="66"/>
      <c r="B92" s="116"/>
      <c r="C92" s="116"/>
      <c r="D92" s="74"/>
      <c r="E92" s="127" t="s">
        <v>142</v>
      </c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90"/>
      <c r="R92" s="117">
        <f t="shared" si="3"/>
        <v>5</v>
      </c>
      <c r="S92" s="68"/>
      <c r="T92" s="64"/>
      <c r="U92" s="68"/>
      <c r="V92" s="68"/>
      <c r="W92" s="68"/>
      <c r="X92" s="68"/>
      <c r="Y92" s="107"/>
      <c r="Z92" s="68"/>
      <c r="AA92" s="107"/>
      <c r="AB92" s="101"/>
      <c r="AC92" s="94"/>
      <c r="AD92" s="101"/>
      <c r="AE92" s="94"/>
      <c r="AF92" s="94"/>
      <c r="AG92" s="102"/>
      <c r="AH92" s="94"/>
      <c r="AI92" s="94"/>
      <c r="AJ92" s="102"/>
      <c r="AK92" s="94"/>
      <c r="AL92" s="111"/>
      <c r="AM92" s="94"/>
      <c r="AN92" s="94"/>
      <c r="AO92" s="102"/>
      <c r="AP92" s="101"/>
      <c r="AQ92" s="94"/>
      <c r="AR92" s="102"/>
      <c r="AS92" s="92"/>
      <c r="AT92" s="101"/>
      <c r="AU92" s="102"/>
      <c r="AV92" s="92">
        <v>1</v>
      </c>
    </row>
    <row r="93" spans="1:49" s="65" customFormat="1" ht="11.25" hidden="1" outlineLevel="1" x14ac:dyDescent="0.15">
      <c r="A93" s="70"/>
      <c r="B93" s="75"/>
      <c r="C93" s="168"/>
      <c r="D93" s="131"/>
      <c r="E93" s="129" t="s">
        <v>230</v>
      </c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8"/>
      <c r="R93" s="117">
        <f t="shared" si="3"/>
        <v>5</v>
      </c>
      <c r="S93" s="68"/>
      <c r="T93" s="72"/>
      <c r="U93" s="68"/>
      <c r="V93" s="68"/>
      <c r="W93" s="68"/>
      <c r="X93" s="68"/>
      <c r="Y93" s="107"/>
      <c r="Z93" s="68"/>
      <c r="AA93" s="107"/>
      <c r="AB93" s="104"/>
      <c r="AC93" s="105"/>
      <c r="AD93" s="104"/>
      <c r="AE93" s="105"/>
      <c r="AF93" s="105"/>
      <c r="AG93" s="106"/>
      <c r="AH93" s="105"/>
      <c r="AI93" s="105"/>
      <c r="AJ93" s="106"/>
      <c r="AK93" s="105"/>
      <c r="AL93" s="123"/>
      <c r="AM93" s="105"/>
      <c r="AN93" s="105"/>
      <c r="AO93" s="106"/>
      <c r="AP93" s="104"/>
      <c r="AQ93" s="105"/>
      <c r="AR93" s="106"/>
      <c r="AS93" s="93"/>
      <c r="AT93" s="104"/>
      <c r="AU93" s="106"/>
      <c r="AV93" s="93">
        <v>1</v>
      </c>
    </row>
    <row r="94" spans="1:49" s="78" customFormat="1" collapsed="1" x14ac:dyDescent="0.15">
      <c r="A94" s="120"/>
      <c r="B94" s="120"/>
      <c r="C94" s="120"/>
      <c r="D94" s="120"/>
      <c r="E94" s="120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9"/>
      <c r="S94" s="138"/>
      <c r="T94" s="139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20"/>
    </row>
    <row r="95" spans="1:49" s="78" customFormat="1" ht="11.25" x14ac:dyDescent="0.15">
      <c r="A95" s="120"/>
      <c r="B95" s="120"/>
      <c r="C95" s="120"/>
      <c r="D95" s="120"/>
      <c r="E95" s="255" t="s">
        <v>304</v>
      </c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9"/>
      <c r="S95" s="138"/>
      <c r="T95" s="139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20"/>
    </row>
    <row r="96" spans="1:49" ht="18.600000000000001" customHeight="1" x14ac:dyDescent="0.15">
      <c r="A96" s="120"/>
      <c r="B96" s="120"/>
      <c r="C96" s="120"/>
      <c r="D96" s="120"/>
      <c r="E96" s="240"/>
      <c r="F96" s="174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241" t="s">
        <v>300</v>
      </c>
      <c r="S96" s="242" t="s">
        <v>301</v>
      </c>
      <c r="T96" s="141"/>
      <c r="U96" s="140"/>
      <c r="V96" s="140"/>
      <c r="W96" s="140"/>
      <c r="X96" s="140"/>
      <c r="Y96" s="243" t="s">
        <v>302</v>
      </c>
      <c r="Z96" s="140"/>
      <c r="AA96" s="140"/>
      <c r="AB96" s="244">
        <v>1</v>
      </c>
      <c r="AC96" s="244">
        <v>2</v>
      </c>
      <c r="AD96" s="244">
        <v>3</v>
      </c>
      <c r="AE96" s="244">
        <v>4</v>
      </c>
      <c r="AF96" s="244">
        <v>5</v>
      </c>
      <c r="AG96" s="244">
        <v>6</v>
      </c>
      <c r="AH96" s="244">
        <v>7</v>
      </c>
      <c r="AI96" s="244">
        <v>8</v>
      </c>
      <c r="AJ96" s="244">
        <v>9</v>
      </c>
      <c r="AK96" s="244">
        <v>10</v>
      </c>
      <c r="AL96" s="244" t="s">
        <v>303</v>
      </c>
      <c r="AM96" s="244">
        <v>11</v>
      </c>
      <c r="AN96" s="244">
        <v>12</v>
      </c>
      <c r="AO96" s="244">
        <v>13</v>
      </c>
      <c r="AP96" s="244">
        <v>14</v>
      </c>
      <c r="AQ96" s="244">
        <v>15</v>
      </c>
      <c r="AR96" s="244">
        <v>16</v>
      </c>
      <c r="AS96" s="244">
        <v>17</v>
      </c>
      <c r="AT96" s="244">
        <v>18</v>
      </c>
      <c r="AU96" s="244">
        <v>19</v>
      </c>
      <c r="AV96" s="244">
        <v>20</v>
      </c>
      <c r="AW96" s="120"/>
    </row>
    <row r="97" spans="1:49" x14ac:dyDescent="0.15">
      <c r="A97" s="120"/>
      <c r="B97" s="430"/>
      <c r="C97" s="430"/>
      <c r="D97" s="430"/>
      <c r="E97" s="178" t="s">
        <v>118</v>
      </c>
      <c r="F97" s="179"/>
      <c r="G97" s="180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48">
        <f>SUMIF($E$6:$E$93,"项目经理",R6:R93)</f>
        <v>30</v>
      </c>
      <c r="S97" s="160">
        <f>Y97*5</f>
        <v>100</v>
      </c>
      <c r="T97" s="148"/>
      <c r="U97" s="148"/>
      <c r="V97" s="148"/>
      <c r="W97" s="148"/>
      <c r="X97" s="148"/>
      <c r="Y97" s="148">
        <f>SUM(AB97:AV97)</f>
        <v>20</v>
      </c>
      <c r="Z97" s="148"/>
      <c r="AA97" s="148"/>
      <c r="AB97" s="147">
        <f>SUMIF($E$6:$E$93,"项目经理",AB6:AB93)</f>
        <v>1</v>
      </c>
      <c r="AC97" s="148">
        <f t="shared" ref="AC97" si="4">SUMIF($E$6:$E$93,"项目经理",AC6:AC93)</f>
        <v>1</v>
      </c>
      <c r="AD97" s="148">
        <v>1</v>
      </c>
      <c r="AE97" s="148">
        <v>1</v>
      </c>
      <c r="AF97" s="148">
        <v>1</v>
      </c>
      <c r="AG97" s="148">
        <v>1</v>
      </c>
      <c r="AH97" s="148">
        <v>1</v>
      </c>
      <c r="AI97" s="148">
        <v>1</v>
      </c>
      <c r="AJ97" s="148">
        <v>1</v>
      </c>
      <c r="AK97" s="148">
        <v>1</v>
      </c>
      <c r="AL97" s="149"/>
      <c r="AM97" s="148">
        <v>1</v>
      </c>
      <c r="AN97" s="148">
        <v>1</v>
      </c>
      <c r="AO97" s="148">
        <v>1</v>
      </c>
      <c r="AP97" s="148">
        <v>1</v>
      </c>
      <c r="AQ97" s="148">
        <v>1</v>
      </c>
      <c r="AR97" s="148">
        <v>1</v>
      </c>
      <c r="AS97" s="148">
        <f>SUMIF($E$6:$E$93,"项目经理",AS6:AS93)</f>
        <v>1</v>
      </c>
      <c r="AT97" s="148">
        <f>SUMIF($E$6:$E$93,"项目经理",AT6:AT93)</f>
        <v>1</v>
      </c>
      <c r="AU97" s="148">
        <f>SUMIF($E$6:$E$93,"项目经理",AU6:AU93)</f>
        <v>1</v>
      </c>
      <c r="AV97" s="150">
        <f>SUMIF($E$6:$E$93,"项目经理",AV6:AV93)</f>
        <v>1</v>
      </c>
      <c r="AW97" s="120"/>
    </row>
    <row r="98" spans="1:49" x14ac:dyDescent="0.15">
      <c r="A98" s="120"/>
      <c r="B98" s="430"/>
      <c r="C98" s="430"/>
      <c r="D98" s="430"/>
      <c r="E98" s="179" t="s">
        <v>119</v>
      </c>
      <c r="F98" s="179"/>
      <c r="G98" s="180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44">
        <f>SUMIF($E$6:$E$93,"质量经理",R6:R93)</f>
        <v>40</v>
      </c>
      <c r="S98" s="161">
        <f t="shared" ref="S98:S104" si="5">Y98*5</f>
        <v>95</v>
      </c>
      <c r="T98" s="144"/>
      <c r="U98" s="144"/>
      <c r="V98" s="144"/>
      <c r="W98" s="144"/>
      <c r="X98" s="144"/>
      <c r="Y98" s="144">
        <f t="shared" ref="Y98:Y104" si="6">SUM(AB98:AV98)</f>
        <v>19</v>
      </c>
      <c r="Z98" s="144"/>
      <c r="AA98" s="144"/>
      <c r="AB98" s="151">
        <f t="shared" ref="AB98:AC98" si="7">SUMIF($E$6:$E$93,"质量经理",AB6:AB93)</f>
        <v>0</v>
      </c>
      <c r="AC98" s="144">
        <f t="shared" si="7"/>
        <v>1</v>
      </c>
      <c r="AD98" s="144">
        <v>1</v>
      </c>
      <c r="AE98" s="144">
        <v>1</v>
      </c>
      <c r="AF98" s="144">
        <v>1</v>
      </c>
      <c r="AG98" s="144">
        <v>1</v>
      </c>
      <c r="AH98" s="144">
        <v>1</v>
      </c>
      <c r="AI98" s="144">
        <v>1</v>
      </c>
      <c r="AJ98" s="144">
        <v>1</v>
      </c>
      <c r="AK98" s="144">
        <v>1</v>
      </c>
      <c r="AL98" s="145"/>
      <c r="AM98" s="144">
        <v>1</v>
      </c>
      <c r="AN98" s="144">
        <v>1</v>
      </c>
      <c r="AO98" s="144">
        <v>1</v>
      </c>
      <c r="AP98" s="144">
        <f t="shared" ref="AP98:AV98" si="8">SUMIF($E$6:$E$93,"质量经理",AP6:AP93)</f>
        <v>1</v>
      </c>
      <c r="AQ98" s="144">
        <f t="shared" si="8"/>
        <v>1</v>
      </c>
      <c r="AR98" s="144">
        <f t="shared" si="8"/>
        <v>1</v>
      </c>
      <c r="AS98" s="144">
        <f t="shared" si="8"/>
        <v>1</v>
      </c>
      <c r="AT98" s="144">
        <f t="shared" si="8"/>
        <v>1</v>
      </c>
      <c r="AU98" s="144">
        <f t="shared" si="8"/>
        <v>1</v>
      </c>
      <c r="AV98" s="152">
        <f t="shared" si="8"/>
        <v>1</v>
      </c>
      <c r="AW98" s="120"/>
    </row>
    <row r="99" spans="1:49" x14ac:dyDescent="0.15">
      <c r="A99" s="120"/>
      <c r="B99" s="430"/>
      <c r="C99" s="430"/>
      <c r="D99" s="430"/>
      <c r="E99" s="179" t="s">
        <v>120</v>
      </c>
      <c r="F99" s="179"/>
      <c r="G99" s="180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44">
        <f>SUMIF($E$6:$E$93,"架构师",R6:R93)</f>
        <v>75</v>
      </c>
      <c r="S99" s="161">
        <f t="shared" si="5"/>
        <v>75</v>
      </c>
      <c r="T99" s="144"/>
      <c r="U99" s="144"/>
      <c r="V99" s="144"/>
      <c r="W99" s="144"/>
      <c r="X99" s="144"/>
      <c r="Y99" s="144">
        <f t="shared" si="6"/>
        <v>15</v>
      </c>
      <c r="Z99" s="144"/>
      <c r="AA99" s="144"/>
      <c r="AB99" s="151">
        <f t="shared" ref="AB99:AK99" si="9">SUMIF($E$6:$E$93,"架构师",AB6:AB93)</f>
        <v>0</v>
      </c>
      <c r="AC99" s="144">
        <f t="shared" si="9"/>
        <v>0</v>
      </c>
      <c r="AD99" s="144">
        <f t="shared" si="9"/>
        <v>1</v>
      </c>
      <c r="AE99" s="144">
        <f t="shared" si="9"/>
        <v>0</v>
      </c>
      <c r="AF99" s="144">
        <f t="shared" si="9"/>
        <v>1</v>
      </c>
      <c r="AG99" s="144">
        <f t="shared" si="9"/>
        <v>1</v>
      </c>
      <c r="AH99" s="144">
        <f t="shared" si="9"/>
        <v>1</v>
      </c>
      <c r="AI99" s="144">
        <f t="shared" si="9"/>
        <v>1</v>
      </c>
      <c r="AJ99" s="144">
        <f t="shared" si="9"/>
        <v>1</v>
      </c>
      <c r="AK99" s="144">
        <f t="shared" si="9"/>
        <v>0</v>
      </c>
      <c r="AL99" s="145"/>
      <c r="AM99" s="144">
        <f t="shared" ref="AM99:AV99" si="10">SUMIF($E$6:$E$93,"架构师",AM6:AM93)</f>
        <v>1</v>
      </c>
      <c r="AN99" s="144">
        <f t="shared" si="10"/>
        <v>1</v>
      </c>
      <c r="AO99" s="144">
        <f t="shared" si="10"/>
        <v>1</v>
      </c>
      <c r="AP99" s="146">
        <f t="shared" si="10"/>
        <v>1</v>
      </c>
      <c r="AQ99" s="146">
        <f t="shared" si="10"/>
        <v>1</v>
      </c>
      <c r="AR99" s="146">
        <f t="shared" si="10"/>
        <v>1</v>
      </c>
      <c r="AS99" s="144">
        <f t="shared" si="10"/>
        <v>1</v>
      </c>
      <c r="AT99" s="144">
        <f t="shared" si="10"/>
        <v>1</v>
      </c>
      <c r="AU99" s="144">
        <f t="shared" si="10"/>
        <v>1</v>
      </c>
      <c r="AV99" s="152">
        <f t="shared" si="10"/>
        <v>0</v>
      </c>
      <c r="AW99" s="120"/>
    </row>
    <row r="100" spans="1:49" x14ac:dyDescent="0.15">
      <c r="A100" s="120"/>
      <c r="B100" s="430"/>
      <c r="C100" s="430"/>
      <c r="D100" s="430"/>
      <c r="E100" s="179" t="s">
        <v>121</v>
      </c>
      <c r="F100" s="179"/>
      <c r="G100" s="180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44">
        <f>SUMIF($E$6:$E$93,"业务专家",R6:R93)</f>
        <v>70</v>
      </c>
      <c r="S100" s="161">
        <f t="shared" si="5"/>
        <v>70</v>
      </c>
      <c r="T100" s="144"/>
      <c r="U100" s="144"/>
      <c r="V100" s="144"/>
      <c r="W100" s="144"/>
      <c r="X100" s="144"/>
      <c r="Y100" s="144">
        <f t="shared" si="6"/>
        <v>14</v>
      </c>
      <c r="Z100" s="144"/>
      <c r="AA100" s="144"/>
      <c r="AB100" s="151">
        <f t="shared" ref="AB100:AK100" si="11">SUMIF($E$6:$E$93,"业务专家",AB6:AB93)</f>
        <v>0</v>
      </c>
      <c r="AC100" s="144">
        <f t="shared" si="11"/>
        <v>1</v>
      </c>
      <c r="AD100" s="144">
        <f t="shared" si="11"/>
        <v>1</v>
      </c>
      <c r="AE100" s="144">
        <f t="shared" si="11"/>
        <v>1</v>
      </c>
      <c r="AF100" s="144">
        <f t="shared" si="11"/>
        <v>1</v>
      </c>
      <c r="AG100" s="144">
        <f t="shared" si="11"/>
        <v>1</v>
      </c>
      <c r="AH100" s="144">
        <f t="shared" si="11"/>
        <v>0</v>
      </c>
      <c r="AI100" s="144">
        <f t="shared" si="11"/>
        <v>0</v>
      </c>
      <c r="AJ100" s="144">
        <f t="shared" si="11"/>
        <v>0</v>
      </c>
      <c r="AK100" s="144">
        <f t="shared" si="11"/>
        <v>0</v>
      </c>
      <c r="AL100" s="145"/>
      <c r="AM100" s="144">
        <f t="shared" ref="AM100:AV100" si="12">SUMIF($E$6:$E$93,"业务专家",AM6:AM93)</f>
        <v>1</v>
      </c>
      <c r="AN100" s="144">
        <f t="shared" si="12"/>
        <v>1</v>
      </c>
      <c r="AO100" s="144">
        <f t="shared" si="12"/>
        <v>1</v>
      </c>
      <c r="AP100" s="144">
        <f t="shared" si="12"/>
        <v>1</v>
      </c>
      <c r="AQ100" s="146">
        <f t="shared" si="12"/>
        <v>1</v>
      </c>
      <c r="AR100" s="144">
        <f t="shared" si="12"/>
        <v>1</v>
      </c>
      <c r="AS100" s="144">
        <f t="shared" si="12"/>
        <v>1</v>
      </c>
      <c r="AT100" s="144">
        <f t="shared" si="12"/>
        <v>1</v>
      </c>
      <c r="AU100" s="144">
        <f t="shared" si="12"/>
        <v>1</v>
      </c>
      <c r="AV100" s="152">
        <f t="shared" si="12"/>
        <v>0</v>
      </c>
      <c r="AW100" s="120"/>
    </row>
    <row r="101" spans="1:49" x14ac:dyDescent="0.15">
      <c r="A101" s="120"/>
      <c r="B101" s="430"/>
      <c r="C101" s="430"/>
      <c r="D101" s="430"/>
      <c r="E101" s="179" t="s">
        <v>122</v>
      </c>
      <c r="F101" s="179"/>
      <c r="G101" s="180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44">
        <f>SUMIF($E$6:$E$93,"系统分析员",R6:R93)</f>
        <v>575</v>
      </c>
      <c r="S101" s="161">
        <f t="shared" si="5"/>
        <v>575</v>
      </c>
      <c r="T101" s="144"/>
      <c r="U101" s="144"/>
      <c r="V101" s="144"/>
      <c r="W101" s="144"/>
      <c r="X101" s="144"/>
      <c r="Y101" s="144">
        <f t="shared" si="6"/>
        <v>115</v>
      </c>
      <c r="Z101" s="144"/>
      <c r="AA101" s="144"/>
      <c r="AB101" s="151">
        <f t="shared" ref="AB101:AK101" si="13">SUMIF($E$6:$E$93,"系统分析员",AB6:AB93)</f>
        <v>0</v>
      </c>
      <c r="AC101" s="144">
        <f t="shared" si="13"/>
        <v>0</v>
      </c>
      <c r="AD101" s="144">
        <f t="shared" si="13"/>
        <v>5</v>
      </c>
      <c r="AE101" s="144">
        <f t="shared" si="13"/>
        <v>5</v>
      </c>
      <c r="AF101" s="144">
        <f t="shared" si="13"/>
        <v>5</v>
      </c>
      <c r="AG101" s="144">
        <f t="shared" si="13"/>
        <v>6</v>
      </c>
      <c r="AH101" s="144">
        <f t="shared" si="13"/>
        <v>6</v>
      </c>
      <c r="AI101" s="144">
        <f t="shared" si="13"/>
        <v>6</v>
      </c>
      <c r="AJ101" s="144">
        <f t="shared" si="13"/>
        <v>6</v>
      </c>
      <c r="AK101" s="144">
        <f t="shared" si="13"/>
        <v>7</v>
      </c>
      <c r="AL101" s="145"/>
      <c r="AM101" s="144">
        <f t="shared" ref="AM101:AV101" si="14">SUMIF($E$6:$E$93,"系统分析员",AM6:AM93)</f>
        <v>9</v>
      </c>
      <c r="AN101" s="144">
        <f t="shared" si="14"/>
        <v>9</v>
      </c>
      <c r="AO101" s="144">
        <f t="shared" si="14"/>
        <v>9</v>
      </c>
      <c r="AP101" s="144">
        <f t="shared" si="14"/>
        <v>9</v>
      </c>
      <c r="AQ101" s="144">
        <f t="shared" si="14"/>
        <v>9</v>
      </c>
      <c r="AR101" s="144">
        <f t="shared" si="14"/>
        <v>9</v>
      </c>
      <c r="AS101" s="144">
        <f t="shared" si="14"/>
        <v>5</v>
      </c>
      <c r="AT101" s="144">
        <f t="shared" si="14"/>
        <v>5</v>
      </c>
      <c r="AU101" s="144">
        <f t="shared" si="14"/>
        <v>5</v>
      </c>
      <c r="AV101" s="152">
        <f t="shared" si="14"/>
        <v>0</v>
      </c>
      <c r="AW101" s="120"/>
    </row>
    <row r="102" spans="1:49" x14ac:dyDescent="0.15">
      <c r="A102" s="120"/>
      <c r="B102" s="430"/>
      <c r="C102" s="430"/>
      <c r="D102" s="430"/>
      <c r="E102" s="179" t="s">
        <v>128</v>
      </c>
      <c r="F102" s="179"/>
      <c r="G102" s="180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44">
        <f>SUMIF($E$6:$E$93,"软件工程师",R6:R93)</f>
        <v>430</v>
      </c>
      <c r="S102" s="161">
        <f t="shared" si="5"/>
        <v>430</v>
      </c>
      <c r="T102" s="144"/>
      <c r="U102" s="144"/>
      <c r="V102" s="144"/>
      <c r="W102" s="144"/>
      <c r="X102" s="144"/>
      <c r="Y102" s="144">
        <f t="shared" si="6"/>
        <v>86</v>
      </c>
      <c r="Z102" s="144"/>
      <c r="AA102" s="144"/>
      <c r="AB102" s="151">
        <f t="shared" ref="AB102:AK102" si="15">SUMIF($E$6:$E$93,"软件工程师",AB6:AB93)</f>
        <v>0</v>
      </c>
      <c r="AC102" s="144">
        <f t="shared" si="15"/>
        <v>0</v>
      </c>
      <c r="AD102" s="144">
        <f t="shared" si="15"/>
        <v>0</v>
      </c>
      <c r="AE102" s="144">
        <f t="shared" si="15"/>
        <v>0</v>
      </c>
      <c r="AF102" s="144">
        <f t="shared" si="15"/>
        <v>0</v>
      </c>
      <c r="AG102" s="144">
        <f t="shared" si="15"/>
        <v>0</v>
      </c>
      <c r="AH102" s="144">
        <f t="shared" si="15"/>
        <v>0</v>
      </c>
      <c r="AI102" s="144">
        <f t="shared" si="15"/>
        <v>0</v>
      </c>
      <c r="AJ102" s="144">
        <f t="shared" si="15"/>
        <v>0</v>
      </c>
      <c r="AK102" s="144">
        <f t="shared" si="15"/>
        <v>10</v>
      </c>
      <c r="AL102" s="145"/>
      <c r="AM102" s="144">
        <f t="shared" ref="AM102:AV102" si="16">SUMIF($E$6:$E$93,"软件工程师",AM6:AM93)</f>
        <v>10</v>
      </c>
      <c r="AN102" s="144">
        <f t="shared" si="16"/>
        <v>12</v>
      </c>
      <c r="AO102" s="144">
        <f t="shared" si="16"/>
        <v>12</v>
      </c>
      <c r="AP102" s="144">
        <f t="shared" si="16"/>
        <v>12</v>
      </c>
      <c r="AQ102" s="144">
        <f t="shared" si="16"/>
        <v>5</v>
      </c>
      <c r="AR102" s="144">
        <f t="shared" si="16"/>
        <v>5</v>
      </c>
      <c r="AS102" s="146">
        <f t="shared" si="16"/>
        <v>10</v>
      </c>
      <c r="AT102" s="144">
        <f t="shared" si="16"/>
        <v>5</v>
      </c>
      <c r="AU102" s="144">
        <f t="shared" si="16"/>
        <v>5</v>
      </c>
      <c r="AV102" s="152">
        <f t="shared" si="16"/>
        <v>0</v>
      </c>
      <c r="AW102" s="120"/>
    </row>
    <row r="103" spans="1:49" x14ac:dyDescent="0.15">
      <c r="A103" s="120"/>
      <c r="B103" s="430"/>
      <c r="C103" s="430"/>
      <c r="D103" s="430"/>
      <c r="E103" s="179" t="s">
        <v>123</v>
      </c>
      <c r="F103" s="179"/>
      <c r="G103" s="180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44">
        <f>SUMIF($E$6:$E$93,"测试工程师",R6:R93)</f>
        <v>220</v>
      </c>
      <c r="S103" s="161">
        <f t="shared" si="5"/>
        <v>220</v>
      </c>
      <c r="T103" s="144"/>
      <c r="U103" s="144"/>
      <c r="V103" s="144"/>
      <c r="W103" s="144"/>
      <c r="X103" s="144"/>
      <c r="Y103" s="144">
        <f t="shared" si="6"/>
        <v>44</v>
      </c>
      <c r="Z103" s="144"/>
      <c r="AA103" s="144"/>
      <c r="AB103" s="151">
        <f t="shared" ref="AB103:AK103" si="17">SUMIF($E$6:$E$93,"测试工程师",AB6:AB93)</f>
        <v>0</v>
      </c>
      <c r="AC103" s="144">
        <f t="shared" si="17"/>
        <v>0</v>
      </c>
      <c r="AD103" s="144">
        <f t="shared" si="17"/>
        <v>0</v>
      </c>
      <c r="AE103" s="144">
        <f t="shared" si="17"/>
        <v>0</v>
      </c>
      <c r="AF103" s="144">
        <f t="shared" si="17"/>
        <v>0</v>
      </c>
      <c r="AG103" s="144">
        <f t="shared" si="17"/>
        <v>0</v>
      </c>
      <c r="AH103" s="144">
        <f t="shared" si="17"/>
        <v>3</v>
      </c>
      <c r="AI103" s="144">
        <f t="shared" si="17"/>
        <v>3</v>
      </c>
      <c r="AJ103" s="144">
        <f t="shared" si="17"/>
        <v>3</v>
      </c>
      <c r="AK103" s="144">
        <f t="shared" si="17"/>
        <v>5</v>
      </c>
      <c r="AL103" s="145"/>
      <c r="AM103" s="144">
        <f t="shared" ref="AM103:AV103" si="18">SUMIF($E$6:$E$93,"测试工程师",AM6:AM93)</f>
        <v>5</v>
      </c>
      <c r="AN103" s="144">
        <f t="shared" si="18"/>
        <v>5</v>
      </c>
      <c r="AO103" s="144">
        <f t="shared" si="18"/>
        <v>5</v>
      </c>
      <c r="AP103" s="144">
        <f t="shared" si="18"/>
        <v>5</v>
      </c>
      <c r="AQ103" s="144">
        <f t="shared" si="18"/>
        <v>5</v>
      </c>
      <c r="AR103" s="144">
        <f t="shared" si="18"/>
        <v>5</v>
      </c>
      <c r="AS103" s="144">
        <f t="shared" si="18"/>
        <v>0</v>
      </c>
      <c r="AT103" s="144">
        <f t="shared" si="18"/>
        <v>0</v>
      </c>
      <c r="AU103" s="144">
        <f t="shared" si="18"/>
        <v>0</v>
      </c>
      <c r="AV103" s="152">
        <f t="shared" si="18"/>
        <v>0</v>
      </c>
      <c r="AW103" s="120"/>
    </row>
    <row r="104" spans="1:49" x14ac:dyDescent="0.15">
      <c r="A104" s="120"/>
      <c r="B104" s="430"/>
      <c r="C104" s="430"/>
      <c r="D104" s="430"/>
      <c r="E104" s="181" t="s">
        <v>124</v>
      </c>
      <c r="F104" s="179"/>
      <c r="G104" s="180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54">
        <f>SUMIF($E$6:$E$93,"系统工程师",R6:R93)</f>
        <v>70</v>
      </c>
      <c r="S104" s="162">
        <f t="shared" si="5"/>
        <v>70</v>
      </c>
      <c r="T104" s="154"/>
      <c r="U104" s="154"/>
      <c r="V104" s="154"/>
      <c r="W104" s="154"/>
      <c r="X104" s="154"/>
      <c r="Y104" s="154">
        <f t="shared" si="6"/>
        <v>14</v>
      </c>
      <c r="Z104" s="154"/>
      <c r="AA104" s="154"/>
      <c r="AB104" s="153">
        <f t="shared" ref="AB104:AK104" si="19">SUMIF($E$6:$E$93,"系统工程师",AB6:AB93)</f>
        <v>0</v>
      </c>
      <c r="AC104" s="154">
        <f t="shared" si="19"/>
        <v>0</v>
      </c>
      <c r="AD104" s="154">
        <f t="shared" si="19"/>
        <v>1</v>
      </c>
      <c r="AE104" s="154">
        <f t="shared" si="19"/>
        <v>1</v>
      </c>
      <c r="AF104" s="154">
        <f t="shared" si="19"/>
        <v>1</v>
      </c>
      <c r="AG104" s="154">
        <f t="shared" si="19"/>
        <v>1</v>
      </c>
      <c r="AH104" s="154">
        <f t="shared" si="19"/>
        <v>0</v>
      </c>
      <c r="AI104" s="154">
        <f t="shared" si="19"/>
        <v>1</v>
      </c>
      <c r="AJ104" s="155">
        <f t="shared" si="19"/>
        <v>1</v>
      </c>
      <c r="AK104" s="154">
        <f t="shared" si="19"/>
        <v>1</v>
      </c>
      <c r="AL104" s="156"/>
      <c r="AM104" s="154">
        <f t="shared" ref="AM104:AV104" si="20">SUMIF($E$6:$E$93,"系统工程师",AM6:AM93)</f>
        <v>1</v>
      </c>
      <c r="AN104" s="154">
        <f t="shared" si="20"/>
        <v>1</v>
      </c>
      <c r="AO104" s="154">
        <f t="shared" si="20"/>
        <v>1</v>
      </c>
      <c r="AP104" s="154">
        <f t="shared" si="20"/>
        <v>1</v>
      </c>
      <c r="AQ104" s="154">
        <f t="shared" si="20"/>
        <v>0</v>
      </c>
      <c r="AR104" s="154">
        <f t="shared" si="20"/>
        <v>0</v>
      </c>
      <c r="AS104" s="154">
        <f t="shared" si="20"/>
        <v>1</v>
      </c>
      <c r="AT104" s="154">
        <f t="shared" si="20"/>
        <v>1</v>
      </c>
      <c r="AU104" s="154">
        <f t="shared" si="20"/>
        <v>1</v>
      </c>
      <c r="AV104" s="157">
        <f t="shared" si="20"/>
        <v>0</v>
      </c>
      <c r="AW104" s="120"/>
    </row>
    <row r="105" spans="1:49" x14ac:dyDescent="0.15">
      <c r="A105" s="120"/>
      <c r="B105" s="120"/>
      <c r="C105" s="120"/>
      <c r="D105" s="120"/>
      <c r="E105" s="254" t="s">
        <v>238</v>
      </c>
      <c r="F105" s="184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82">
        <f>SUM(R97:R104)</f>
        <v>1510</v>
      </c>
      <c r="S105" s="164">
        <f>SUM(S97:S104)</f>
        <v>1635</v>
      </c>
      <c r="T105" s="141"/>
      <c r="U105" s="140"/>
      <c r="V105" s="140"/>
      <c r="W105" s="140"/>
      <c r="X105" s="140"/>
      <c r="Y105" s="164">
        <f>SUM(Y97:Y104)</f>
        <v>327</v>
      </c>
      <c r="Z105" s="140"/>
      <c r="AA105" s="140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63"/>
      <c r="AW105" s="120"/>
    </row>
    <row r="106" spans="1:49" x14ac:dyDescent="0.15">
      <c r="A106" s="120"/>
      <c r="B106" s="120"/>
      <c r="C106" s="120"/>
      <c r="D106" s="120"/>
      <c r="E106" s="254" t="s">
        <v>239</v>
      </c>
      <c r="F106" s="18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58"/>
      <c r="S106" s="142"/>
      <c r="T106" s="158"/>
      <c r="U106" s="142"/>
      <c r="V106" s="142"/>
      <c r="W106" s="142"/>
      <c r="X106" s="142"/>
      <c r="Y106" s="142"/>
      <c r="Z106" s="142"/>
      <c r="AA106" s="142"/>
      <c r="AB106" s="174">
        <f t="shared" ref="AB106:AV106" si="21">SUM(AB97:AB105)</f>
        <v>1</v>
      </c>
      <c r="AC106" s="140">
        <f t="shared" si="21"/>
        <v>3</v>
      </c>
      <c r="AD106" s="140">
        <f t="shared" si="21"/>
        <v>10</v>
      </c>
      <c r="AE106" s="140">
        <f t="shared" si="21"/>
        <v>9</v>
      </c>
      <c r="AF106" s="140">
        <f t="shared" si="21"/>
        <v>10</v>
      </c>
      <c r="AG106" s="140">
        <f t="shared" si="21"/>
        <v>11</v>
      </c>
      <c r="AH106" s="140">
        <f t="shared" si="21"/>
        <v>12</v>
      </c>
      <c r="AI106" s="140">
        <f t="shared" si="21"/>
        <v>13</v>
      </c>
      <c r="AJ106" s="140">
        <f t="shared" si="21"/>
        <v>13</v>
      </c>
      <c r="AK106" s="140">
        <f t="shared" si="21"/>
        <v>25</v>
      </c>
      <c r="AL106" s="140"/>
      <c r="AM106" s="140">
        <f t="shared" si="21"/>
        <v>29</v>
      </c>
      <c r="AN106" s="140">
        <f t="shared" si="21"/>
        <v>31</v>
      </c>
      <c r="AO106" s="140">
        <f t="shared" si="21"/>
        <v>31</v>
      </c>
      <c r="AP106" s="140">
        <f t="shared" si="21"/>
        <v>31</v>
      </c>
      <c r="AQ106" s="140">
        <f t="shared" si="21"/>
        <v>23</v>
      </c>
      <c r="AR106" s="140">
        <f t="shared" si="21"/>
        <v>23</v>
      </c>
      <c r="AS106" s="140">
        <f t="shared" si="21"/>
        <v>20</v>
      </c>
      <c r="AT106" s="140">
        <f t="shared" si="21"/>
        <v>15</v>
      </c>
      <c r="AU106" s="140">
        <f t="shared" si="21"/>
        <v>15</v>
      </c>
      <c r="AV106" s="165">
        <f t="shared" si="21"/>
        <v>2</v>
      </c>
      <c r="AW106" s="120"/>
    </row>
    <row r="107" spans="1:49" x14ac:dyDescent="0.15">
      <c r="A107" s="120"/>
      <c r="B107" s="120"/>
      <c r="C107" s="120"/>
      <c r="D107" s="120"/>
      <c r="E107" s="120"/>
      <c r="F107" s="138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9"/>
      <c r="S107" s="138"/>
      <c r="T107" s="139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20"/>
    </row>
    <row r="108" spans="1:49" x14ac:dyDescent="0.15">
      <c r="A108" s="120"/>
      <c r="B108" s="120"/>
      <c r="C108" s="120"/>
      <c r="D108" s="120"/>
      <c r="E108" s="120"/>
      <c r="F108" s="138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9"/>
      <c r="S108" s="138"/>
      <c r="T108" s="139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20"/>
    </row>
    <row r="109" spans="1:49" x14ac:dyDescent="0.15">
      <c r="A109" s="120"/>
      <c r="B109" s="120"/>
      <c r="C109" s="120"/>
      <c r="D109" s="120"/>
      <c r="E109" s="120"/>
      <c r="F109" s="138"/>
      <c r="G109" s="138"/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9"/>
      <c r="S109" s="138"/>
      <c r="T109" s="139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20"/>
    </row>
    <row r="110" spans="1:49" s="78" customFormat="1" x14ac:dyDescent="0.15">
      <c r="A110" s="120"/>
      <c r="B110" s="120"/>
      <c r="C110" s="120"/>
      <c r="D110" s="120"/>
      <c r="E110" s="120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9"/>
      <c r="S110" s="138"/>
      <c r="T110" s="139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20"/>
    </row>
    <row r="111" spans="1:49" s="78" customFormat="1" x14ac:dyDescent="0.15">
      <c r="A111" s="120"/>
      <c r="B111" s="120"/>
      <c r="C111" s="120"/>
      <c r="D111" s="120"/>
      <c r="E111" s="120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9"/>
      <c r="S111" s="138"/>
      <c r="T111" s="139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20"/>
    </row>
    <row r="112" spans="1:49" s="78" customFormat="1" x14ac:dyDescent="0.15">
      <c r="A112" s="120"/>
      <c r="B112" s="120"/>
      <c r="C112" s="120"/>
      <c r="D112" s="120"/>
      <c r="E112" s="120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8"/>
      <c r="R112" s="139"/>
      <c r="S112" s="138"/>
      <c r="T112" s="139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20"/>
    </row>
    <row r="113" spans="1:49" s="78" customFormat="1" x14ac:dyDescent="0.15">
      <c r="A113" s="120"/>
      <c r="B113" s="120"/>
      <c r="C113" s="120"/>
      <c r="D113" s="120"/>
      <c r="E113" s="120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9"/>
      <c r="S113" s="138"/>
      <c r="T113" s="139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20"/>
    </row>
    <row r="114" spans="1:49" s="78" customFormat="1" x14ac:dyDescent="0.15">
      <c r="A114" s="120"/>
      <c r="B114" s="120"/>
      <c r="C114" s="120"/>
      <c r="D114" s="120"/>
      <c r="E114" s="120"/>
      <c r="F114" s="138"/>
      <c r="G114" s="138"/>
      <c r="H114" s="138"/>
      <c r="I114" s="138"/>
      <c r="J114" s="138"/>
      <c r="K114" s="138"/>
      <c r="L114" s="138"/>
      <c r="M114" s="138"/>
      <c r="N114" s="138"/>
      <c r="O114" s="138"/>
      <c r="P114" s="138"/>
      <c r="Q114" s="138"/>
      <c r="R114" s="139"/>
      <c r="S114" s="138"/>
      <c r="T114" s="139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20"/>
    </row>
    <row r="115" spans="1:49" s="78" customFormat="1" x14ac:dyDescent="0.15">
      <c r="A115" s="120"/>
      <c r="B115" s="120"/>
      <c r="C115" s="120"/>
      <c r="D115" s="120"/>
      <c r="E115" s="120"/>
      <c r="F115" s="138"/>
      <c r="G115" s="138"/>
      <c r="H115" s="138"/>
      <c r="I115" s="138"/>
      <c r="J115" s="138"/>
      <c r="K115" s="138"/>
      <c r="L115" s="138"/>
      <c r="M115" s="138"/>
      <c r="N115" s="138"/>
      <c r="O115" s="138"/>
      <c r="P115" s="138"/>
      <c r="Q115" s="138"/>
      <c r="R115" s="139"/>
      <c r="S115" s="138"/>
      <c r="T115" s="139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20"/>
    </row>
    <row r="116" spans="1:49" s="78" customFormat="1" x14ac:dyDescent="0.15">
      <c r="A116" s="120"/>
      <c r="B116" s="120"/>
      <c r="C116" s="120"/>
      <c r="D116" s="120"/>
      <c r="E116" s="120"/>
      <c r="F116" s="138"/>
      <c r="G116" s="138"/>
      <c r="H116" s="138"/>
      <c r="I116" s="138"/>
      <c r="J116" s="138"/>
      <c r="K116" s="138"/>
      <c r="L116" s="138"/>
      <c r="M116" s="138"/>
      <c r="N116" s="138"/>
      <c r="O116" s="138"/>
      <c r="P116" s="138"/>
      <c r="Q116" s="138"/>
      <c r="R116" s="139"/>
      <c r="S116" s="138"/>
      <c r="T116" s="139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20"/>
    </row>
    <row r="117" spans="1:49" s="78" customFormat="1" x14ac:dyDescent="0.15">
      <c r="A117" s="120"/>
      <c r="B117" s="120"/>
      <c r="C117" s="120"/>
      <c r="D117" s="120"/>
      <c r="E117" s="120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9"/>
      <c r="S117" s="138"/>
      <c r="T117" s="139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20"/>
    </row>
    <row r="118" spans="1:49" s="78" customFormat="1" x14ac:dyDescent="0.15">
      <c r="A118" s="120"/>
      <c r="B118" s="120"/>
      <c r="C118" s="120"/>
      <c r="D118" s="120"/>
      <c r="E118" s="120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9"/>
      <c r="S118" s="138"/>
      <c r="T118" s="139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20"/>
    </row>
    <row r="119" spans="1:49" s="78" customFormat="1" x14ac:dyDescent="0.15">
      <c r="A119" s="120"/>
      <c r="B119" s="120"/>
      <c r="C119" s="120"/>
      <c r="D119" s="120"/>
      <c r="E119" s="120"/>
      <c r="F119" s="138"/>
      <c r="G119" s="138"/>
      <c r="H119" s="138"/>
      <c r="I119" s="138"/>
      <c r="J119" s="138"/>
      <c r="K119" s="138"/>
      <c r="L119" s="138"/>
      <c r="M119" s="138"/>
      <c r="N119" s="138"/>
      <c r="O119" s="138"/>
      <c r="P119" s="138"/>
      <c r="Q119" s="138"/>
      <c r="R119" s="139"/>
      <c r="S119" s="138"/>
      <c r="T119" s="139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20"/>
    </row>
    <row r="120" spans="1:49" s="78" customFormat="1" x14ac:dyDescent="0.15">
      <c r="A120" s="120"/>
      <c r="B120" s="120"/>
      <c r="C120" s="120"/>
      <c r="D120" s="120"/>
      <c r="E120" s="120"/>
      <c r="F120" s="138"/>
      <c r="G120" s="138"/>
      <c r="H120" s="138"/>
      <c r="I120" s="138"/>
      <c r="J120" s="138"/>
      <c r="K120" s="138"/>
      <c r="L120" s="138"/>
      <c r="M120" s="138"/>
      <c r="N120" s="138"/>
      <c r="O120" s="138"/>
      <c r="P120" s="138"/>
      <c r="Q120" s="138"/>
      <c r="R120" s="139"/>
      <c r="S120" s="138"/>
      <c r="T120" s="139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20"/>
    </row>
    <row r="121" spans="1:49" s="78" customFormat="1" x14ac:dyDescent="0.15">
      <c r="A121" s="120"/>
      <c r="B121" s="120"/>
      <c r="C121" s="120"/>
      <c r="D121" s="120"/>
      <c r="E121" s="120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9"/>
      <c r="S121" s="138"/>
      <c r="T121" s="139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20"/>
    </row>
    <row r="122" spans="1:49" s="78" customFormat="1" x14ac:dyDescent="0.15">
      <c r="A122" s="120"/>
      <c r="B122" s="120"/>
      <c r="C122" s="120"/>
      <c r="D122" s="120"/>
      <c r="E122" s="120"/>
      <c r="F122" s="138"/>
      <c r="G122" s="138"/>
      <c r="H122" s="138"/>
      <c r="I122" s="138"/>
      <c r="J122" s="138"/>
      <c r="K122" s="138"/>
      <c r="L122" s="138"/>
      <c r="M122" s="138"/>
      <c r="N122" s="138"/>
      <c r="O122" s="138"/>
      <c r="P122" s="138"/>
      <c r="Q122" s="138"/>
      <c r="R122" s="139"/>
      <c r="S122" s="138"/>
      <c r="T122" s="139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20"/>
    </row>
    <row r="123" spans="1:49" s="78" customFormat="1" x14ac:dyDescent="0.15">
      <c r="A123" s="120"/>
      <c r="B123" s="120"/>
      <c r="C123" s="120"/>
      <c r="D123" s="120"/>
      <c r="E123" s="120"/>
      <c r="F123" s="138"/>
      <c r="G123" s="138"/>
      <c r="H123" s="138"/>
      <c r="I123" s="138"/>
      <c r="J123" s="138"/>
      <c r="K123" s="138"/>
      <c r="L123" s="138"/>
      <c r="M123" s="138"/>
      <c r="N123" s="138"/>
      <c r="O123" s="138"/>
      <c r="P123" s="138"/>
      <c r="Q123" s="138"/>
      <c r="R123" s="139"/>
      <c r="S123" s="138"/>
      <c r="T123" s="139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20"/>
    </row>
    <row r="124" spans="1:49" s="78" customFormat="1" x14ac:dyDescent="0.15">
      <c r="A124" s="120"/>
      <c r="B124" s="120"/>
      <c r="C124" s="120"/>
      <c r="D124" s="120"/>
      <c r="E124" s="120"/>
      <c r="F124" s="138"/>
      <c r="G124" s="138"/>
      <c r="H124" s="138"/>
      <c r="I124" s="138"/>
      <c r="J124" s="138"/>
      <c r="K124" s="138"/>
      <c r="L124" s="138"/>
      <c r="M124" s="138"/>
      <c r="N124" s="138"/>
      <c r="O124" s="138"/>
      <c r="P124" s="138"/>
      <c r="Q124" s="138"/>
      <c r="R124" s="139"/>
      <c r="S124" s="138"/>
      <c r="T124" s="139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20"/>
    </row>
    <row r="125" spans="1:49" s="78" customFormat="1" x14ac:dyDescent="0.15">
      <c r="A125" s="120"/>
      <c r="B125" s="120"/>
      <c r="C125" s="120"/>
      <c r="D125" s="120"/>
      <c r="E125" s="120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38"/>
      <c r="Q125" s="138"/>
      <c r="R125" s="139"/>
      <c r="S125" s="138"/>
      <c r="T125" s="139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20"/>
    </row>
    <row r="126" spans="1:49" s="78" customFormat="1" x14ac:dyDescent="0.15">
      <c r="A126" s="120"/>
      <c r="B126" s="120"/>
      <c r="C126" s="120"/>
      <c r="D126" s="120"/>
      <c r="E126" s="120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9"/>
      <c r="S126" s="138"/>
      <c r="T126" s="139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20"/>
    </row>
    <row r="127" spans="1:49" s="78" customFormat="1" x14ac:dyDescent="0.15">
      <c r="A127" s="120"/>
      <c r="B127" s="120"/>
      <c r="C127" s="120"/>
      <c r="D127" s="120"/>
      <c r="E127" s="120"/>
      <c r="F127" s="138"/>
      <c r="G127" s="138"/>
      <c r="H127" s="138"/>
      <c r="I127" s="138"/>
      <c r="J127" s="138"/>
      <c r="K127" s="138"/>
      <c r="L127" s="138"/>
      <c r="M127" s="138"/>
      <c r="N127" s="138"/>
      <c r="O127" s="138"/>
      <c r="P127" s="138"/>
      <c r="Q127" s="138"/>
      <c r="R127" s="139"/>
      <c r="S127" s="138"/>
      <c r="T127" s="139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20"/>
    </row>
    <row r="128" spans="1:49" s="78" customFormat="1" x14ac:dyDescent="0.15">
      <c r="A128" s="120"/>
      <c r="B128" s="120"/>
      <c r="C128" s="120"/>
      <c r="D128" s="120"/>
      <c r="E128" s="120"/>
      <c r="F128" s="138"/>
      <c r="G128" s="138"/>
      <c r="H128" s="138"/>
      <c r="I128" s="138"/>
      <c r="J128" s="138"/>
      <c r="K128" s="138"/>
      <c r="L128" s="138"/>
      <c r="M128" s="138"/>
      <c r="N128" s="138"/>
      <c r="O128" s="138"/>
      <c r="P128" s="138"/>
      <c r="Q128" s="138"/>
      <c r="R128" s="139"/>
      <c r="S128" s="138"/>
      <c r="T128" s="139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20"/>
    </row>
    <row r="129" spans="1:49" s="78" customFormat="1" x14ac:dyDescent="0.15">
      <c r="A129" s="120"/>
      <c r="B129" s="120"/>
      <c r="C129" s="120"/>
      <c r="D129" s="120"/>
      <c r="E129" s="120"/>
      <c r="F129" s="138"/>
      <c r="G129" s="138"/>
      <c r="H129" s="138"/>
      <c r="I129" s="138"/>
      <c r="J129" s="138"/>
      <c r="K129" s="138"/>
      <c r="L129" s="138"/>
      <c r="M129" s="138"/>
      <c r="N129" s="138"/>
      <c r="O129" s="138"/>
      <c r="P129" s="138"/>
      <c r="Q129" s="138"/>
      <c r="R129" s="139"/>
      <c r="S129" s="138"/>
      <c r="T129" s="139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20"/>
    </row>
    <row r="130" spans="1:49" s="78" customFormat="1" x14ac:dyDescent="0.15">
      <c r="A130" s="120"/>
      <c r="B130" s="120"/>
      <c r="C130" s="120"/>
      <c r="D130" s="120"/>
      <c r="E130" s="120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  <c r="Q130" s="138"/>
      <c r="R130" s="139"/>
      <c r="S130" s="138"/>
      <c r="T130" s="139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20"/>
    </row>
    <row r="131" spans="1:49" s="78" customFormat="1" x14ac:dyDescent="0.15">
      <c r="A131" s="120"/>
      <c r="B131" s="120"/>
      <c r="C131" s="120"/>
      <c r="D131" s="120"/>
      <c r="E131" s="120"/>
      <c r="F131" s="138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9"/>
      <c r="S131" s="138"/>
      <c r="T131" s="139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20"/>
    </row>
    <row r="132" spans="1:49" s="78" customFormat="1" x14ac:dyDescent="0.15">
      <c r="A132" s="120"/>
      <c r="B132" s="120"/>
      <c r="C132" s="120"/>
      <c r="D132" s="120"/>
      <c r="E132" s="120"/>
      <c r="F132" s="138"/>
      <c r="G132" s="138"/>
      <c r="H132" s="138"/>
      <c r="I132" s="138"/>
      <c r="J132" s="138"/>
      <c r="K132" s="138"/>
      <c r="L132" s="138"/>
      <c r="M132" s="138"/>
      <c r="N132" s="138"/>
      <c r="O132" s="138"/>
      <c r="P132" s="138"/>
      <c r="Q132" s="138"/>
      <c r="R132" s="139"/>
      <c r="S132" s="138"/>
      <c r="T132" s="139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20"/>
    </row>
    <row r="133" spans="1:49" s="78" customFormat="1" x14ac:dyDescent="0.15">
      <c r="A133" s="120"/>
      <c r="B133" s="120"/>
      <c r="C133" s="120"/>
      <c r="D133" s="120"/>
      <c r="E133" s="120"/>
      <c r="F133" s="138"/>
      <c r="G133" s="138"/>
      <c r="H133" s="138"/>
      <c r="I133" s="138"/>
      <c r="J133" s="138"/>
      <c r="K133" s="138"/>
      <c r="L133" s="138"/>
      <c r="M133" s="138"/>
      <c r="N133" s="138"/>
      <c r="O133" s="138"/>
      <c r="P133" s="138"/>
      <c r="Q133" s="138"/>
      <c r="R133" s="139"/>
      <c r="S133" s="138"/>
      <c r="T133" s="139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20"/>
    </row>
    <row r="134" spans="1:49" s="78" customFormat="1" x14ac:dyDescent="0.15">
      <c r="A134" s="120"/>
      <c r="B134" s="120"/>
      <c r="C134" s="120"/>
      <c r="D134" s="120"/>
      <c r="E134" s="120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9"/>
      <c r="S134" s="138"/>
      <c r="T134" s="139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20"/>
    </row>
    <row r="135" spans="1:49" s="78" customFormat="1" x14ac:dyDescent="0.15">
      <c r="A135" s="120"/>
      <c r="B135" s="120"/>
      <c r="C135" s="120"/>
      <c r="D135" s="120"/>
      <c r="E135" s="120"/>
      <c r="F135" s="138"/>
      <c r="G135" s="138"/>
      <c r="H135" s="138"/>
      <c r="I135" s="138"/>
      <c r="J135" s="138"/>
      <c r="K135" s="138"/>
      <c r="L135" s="138"/>
      <c r="M135" s="138"/>
      <c r="N135" s="138"/>
      <c r="O135" s="138"/>
      <c r="P135" s="138"/>
      <c r="Q135" s="138"/>
      <c r="R135" s="139"/>
      <c r="S135" s="138"/>
      <c r="T135" s="139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20"/>
    </row>
    <row r="136" spans="1:49" s="78" customFormat="1" x14ac:dyDescent="0.15">
      <c r="A136" s="120"/>
      <c r="B136" s="120"/>
      <c r="C136" s="120"/>
      <c r="D136" s="120"/>
      <c r="E136" s="120"/>
      <c r="F136" s="138"/>
      <c r="G136" s="138"/>
      <c r="H136" s="138"/>
      <c r="I136" s="138"/>
      <c r="J136" s="138"/>
      <c r="K136" s="138"/>
      <c r="L136" s="138"/>
      <c r="M136" s="138"/>
      <c r="N136" s="138"/>
      <c r="O136" s="138"/>
      <c r="P136" s="138"/>
      <c r="Q136" s="138"/>
      <c r="R136" s="139"/>
      <c r="S136" s="138"/>
      <c r="T136" s="139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20"/>
    </row>
    <row r="137" spans="1:49" s="78" customFormat="1" x14ac:dyDescent="0.15">
      <c r="A137" s="120"/>
      <c r="B137" s="120"/>
      <c r="C137" s="120"/>
      <c r="D137" s="120"/>
      <c r="E137" s="120"/>
      <c r="F137" s="138"/>
      <c r="G137" s="138"/>
      <c r="H137" s="138"/>
      <c r="I137" s="138"/>
      <c r="J137" s="138"/>
      <c r="K137" s="138"/>
      <c r="L137" s="138"/>
      <c r="M137" s="138"/>
      <c r="N137" s="138"/>
      <c r="O137" s="138"/>
      <c r="P137" s="138"/>
      <c r="Q137" s="138"/>
      <c r="R137" s="139"/>
      <c r="S137" s="138"/>
      <c r="T137" s="139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20"/>
    </row>
    <row r="138" spans="1:49" s="78" customFormat="1" x14ac:dyDescent="0.15">
      <c r="A138" s="120"/>
      <c r="B138" s="120"/>
      <c r="C138" s="120"/>
      <c r="D138" s="120"/>
      <c r="E138" s="120"/>
      <c r="F138" s="138"/>
      <c r="G138" s="138"/>
      <c r="H138" s="138"/>
      <c r="I138" s="138"/>
      <c r="J138" s="138"/>
      <c r="K138" s="138"/>
      <c r="L138" s="138"/>
      <c r="M138" s="138"/>
      <c r="N138" s="138"/>
      <c r="O138" s="138"/>
      <c r="P138" s="138"/>
      <c r="Q138" s="138"/>
      <c r="R138" s="139"/>
      <c r="S138" s="138"/>
      <c r="T138" s="139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20"/>
    </row>
    <row r="139" spans="1:49" s="78" customFormat="1" x14ac:dyDescent="0.15">
      <c r="A139" s="120"/>
      <c r="B139" s="120"/>
      <c r="C139" s="120"/>
      <c r="D139" s="120"/>
      <c r="E139" s="120"/>
      <c r="F139" s="138"/>
      <c r="G139" s="138"/>
      <c r="H139" s="138"/>
      <c r="I139" s="138"/>
      <c r="J139" s="138"/>
      <c r="K139" s="138"/>
      <c r="L139" s="138"/>
      <c r="M139" s="138"/>
      <c r="N139" s="138"/>
      <c r="O139" s="138"/>
      <c r="P139" s="138"/>
      <c r="Q139" s="138"/>
      <c r="R139" s="139"/>
      <c r="S139" s="138"/>
      <c r="T139" s="139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20"/>
    </row>
    <row r="140" spans="1:49" s="78" customFormat="1" x14ac:dyDescent="0.15">
      <c r="A140" s="120"/>
      <c r="B140" s="120"/>
      <c r="C140" s="120"/>
      <c r="D140" s="120"/>
      <c r="E140" s="120"/>
      <c r="F140" s="138"/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9"/>
      <c r="S140" s="138"/>
      <c r="T140" s="139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20"/>
    </row>
    <row r="141" spans="1:49" s="78" customFormat="1" x14ac:dyDescent="0.15">
      <c r="A141" s="120"/>
      <c r="B141" s="120"/>
      <c r="C141" s="120"/>
      <c r="D141" s="120"/>
      <c r="E141" s="120"/>
      <c r="F141" s="138"/>
      <c r="G141" s="138"/>
      <c r="H141" s="138"/>
      <c r="I141" s="138"/>
      <c r="J141" s="138"/>
      <c r="K141" s="138"/>
      <c r="L141" s="138"/>
      <c r="M141" s="138"/>
      <c r="N141" s="138"/>
      <c r="O141" s="138"/>
      <c r="P141" s="138"/>
      <c r="Q141" s="138"/>
      <c r="R141" s="139"/>
      <c r="S141" s="138"/>
      <c r="T141" s="139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20"/>
    </row>
    <row r="142" spans="1:49" s="78" customFormat="1" x14ac:dyDescent="0.15">
      <c r="A142" s="120"/>
      <c r="B142" s="120"/>
      <c r="C142" s="120"/>
      <c r="D142" s="120"/>
      <c r="E142" s="120"/>
      <c r="F142" s="138"/>
      <c r="G142" s="138"/>
      <c r="H142" s="138"/>
      <c r="I142" s="138"/>
      <c r="J142" s="138"/>
      <c r="K142" s="138"/>
      <c r="L142" s="138"/>
      <c r="M142" s="138"/>
      <c r="N142" s="138"/>
      <c r="O142" s="138"/>
      <c r="P142" s="138"/>
      <c r="Q142" s="138"/>
      <c r="R142" s="139"/>
      <c r="S142" s="138"/>
      <c r="T142" s="139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20"/>
    </row>
    <row r="143" spans="1:49" s="78" customFormat="1" x14ac:dyDescent="0.15">
      <c r="A143" s="120"/>
      <c r="B143" s="120"/>
      <c r="C143" s="120"/>
      <c r="D143" s="120"/>
      <c r="E143" s="120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9"/>
      <c r="S143" s="138"/>
      <c r="T143" s="139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20"/>
    </row>
    <row r="144" spans="1:49" s="78" customFormat="1" x14ac:dyDescent="0.15">
      <c r="A144" s="120"/>
      <c r="B144" s="120"/>
      <c r="C144" s="120"/>
      <c r="D144" s="120"/>
      <c r="E144" s="120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9"/>
      <c r="S144" s="138"/>
      <c r="T144" s="139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20"/>
    </row>
    <row r="145" spans="1:49" s="78" customFormat="1" x14ac:dyDescent="0.15">
      <c r="A145" s="120"/>
      <c r="B145" s="120"/>
      <c r="C145" s="120"/>
      <c r="D145" s="120"/>
      <c r="E145" s="120"/>
      <c r="F145" s="138"/>
      <c r="G145" s="138"/>
      <c r="H145" s="138"/>
      <c r="I145" s="138"/>
      <c r="J145" s="138"/>
      <c r="K145" s="138"/>
      <c r="L145" s="138"/>
      <c r="M145" s="138"/>
      <c r="N145" s="138"/>
      <c r="O145" s="138"/>
      <c r="P145" s="138"/>
      <c r="Q145" s="138"/>
      <c r="R145" s="139"/>
      <c r="S145" s="138"/>
      <c r="T145" s="139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20"/>
    </row>
    <row r="146" spans="1:49" s="78" customFormat="1" x14ac:dyDescent="0.15">
      <c r="A146" s="120"/>
      <c r="B146" s="120"/>
      <c r="C146" s="120"/>
      <c r="D146" s="120"/>
      <c r="E146" s="120"/>
      <c r="F146" s="138"/>
      <c r="G146" s="138"/>
      <c r="H146" s="138"/>
      <c r="I146" s="138"/>
      <c r="J146" s="138"/>
      <c r="K146" s="138"/>
      <c r="L146" s="138"/>
      <c r="M146" s="138"/>
      <c r="N146" s="138"/>
      <c r="O146" s="138"/>
      <c r="P146" s="138"/>
      <c r="Q146" s="138"/>
      <c r="R146" s="139"/>
      <c r="S146" s="138"/>
      <c r="T146" s="139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20"/>
    </row>
    <row r="147" spans="1:49" s="78" customFormat="1" x14ac:dyDescent="0.15">
      <c r="A147" s="120"/>
      <c r="B147" s="120"/>
      <c r="C147" s="120"/>
      <c r="D147" s="120"/>
      <c r="E147" s="120"/>
      <c r="F147" s="138"/>
      <c r="G147" s="138"/>
      <c r="H147" s="138"/>
      <c r="I147" s="138"/>
      <c r="J147" s="138"/>
      <c r="K147" s="138"/>
      <c r="L147" s="138"/>
      <c r="M147" s="138"/>
      <c r="N147" s="138"/>
      <c r="O147" s="138"/>
      <c r="P147" s="138"/>
      <c r="Q147" s="138"/>
      <c r="R147" s="139"/>
      <c r="S147" s="138"/>
      <c r="T147" s="139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20"/>
    </row>
    <row r="148" spans="1:49" s="78" customFormat="1" x14ac:dyDescent="0.15">
      <c r="A148" s="120"/>
      <c r="B148" s="120"/>
      <c r="C148" s="120"/>
      <c r="D148" s="120"/>
      <c r="E148" s="120"/>
      <c r="F148" s="138"/>
      <c r="G148" s="138"/>
      <c r="H148" s="138"/>
      <c r="I148" s="138"/>
      <c r="J148" s="138"/>
      <c r="K148" s="138"/>
      <c r="L148" s="138"/>
      <c r="M148" s="138"/>
      <c r="N148" s="138"/>
      <c r="O148" s="138"/>
      <c r="P148" s="138"/>
      <c r="Q148" s="138"/>
      <c r="R148" s="139"/>
      <c r="S148" s="138"/>
      <c r="T148" s="139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20"/>
    </row>
    <row r="149" spans="1:49" s="78" customFormat="1" x14ac:dyDescent="0.15">
      <c r="A149" s="120"/>
      <c r="B149" s="120"/>
      <c r="C149" s="120"/>
      <c r="D149" s="120"/>
      <c r="E149" s="120"/>
      <c r="F149" s="138"/>
      <c r="G149" s="138"/>
      <c r="H149" s="138"/>
      <c r="I149" s="138"/>
      <c r="J149" s="138"/>
      <c r="K149" s="138"/>
      <c r="L149" s="138"/>
      <c r="M149" s="138"/>
      <c r="N149" s="138"/>
      <c r="O149" s="138"/>
      <c r="P149" s="138"/>
      <c r="Q149" s="138"/>
      <c r="R149" s="139"/>
      <c r="S149" s="138"/>
      <c r="T149" s="139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20"/>
    </row>
    <row r="150" spans="1:49" s="78" customFormat="1" x14ac:dyDescent="0.15"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80"/>
      <c r="S150" s="79"/>
      <c r="T150" s="80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</row>
    <row r="151" spans="1:49" s="78" customFormat="1" x14ac:dyDescent="0.15"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80"/>
      <c r="S151" s="79"/>
      <c r="T151" s="80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</row>
    <row r="152" spans="1:49" s="78" customFormat="1" x14ac:dyDescent="0.15"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80"/>
      <c r="S152" s="79"/>
      <c r="T152" s="80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</row>
    <row r="153" spans="1:49" s="78" customFormat="1" x14ac:dyDescent="0.15"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80"/>
      <c r="S153" s="79"/>
      <c r="T153" s="80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</row>
    <row r="154" spans="1:49" s="78" customFormat="1" x14ac:dyDescent="0.15"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80"/>
      <c r="S154" s="79"/>
      <c r="T154" s="80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</row>
    <row r="155" spans="1:49" s="78" customFormat="1" x14ac:dyDescent="0.15"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80"/>
      <c r="S155" s="79"/>
      <c r="T155" s="80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</row>
    <row r="156" spans="1:49" s="78" customFormat="1" x14ac:dyDescent="0.15"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80"/>
      <c r="S156" s="79"/>
      <c r="T156" s="80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</row>
    <row r="157" spans="1:49" s="78" customFormat="1" x14ac:dyDescent="0.15"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80"/>
      <c r="S157" s="79"/>
      <c r="T157" s="80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</row>
    <row r="158" spans="1:49" s="78" customFormat="1" x14ac:dyDescent="0.15"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80"/>
      <c r="S158" s="79"/>
      <c r="T158" s="80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</row>
    <row r="159" spans="1:49" s="78" customFormat="1" x14ac:dyDescent="0.15"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80"/>
      <c r="S159" s="79"/>
      <c r="T159" s="80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</row>
    <row r="160" spans="1:49" s="78" customFormat="1" x14ac:dyDescent="0.15"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80"/>
      <c r="S160" s="79"/>
      <c r="T160" s="80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</row>
    <row r="161" spans="6:48" s="78" customFormat="1" x14ac:dyDescent="0.15"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80"/>
      <c r="S161" s="79"/>
      <c r="T161" s="80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</row>
    <row r="162" spans="6:48" s="78" customFormat="1" x14ac:dyDescent="0.15"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80"/>
      <c r="S162" s="79"/>
      <c r="T162" s="80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</row>
    <row r="163" spans="6:48" s="78" customFormat="1" x14ac:dyDescent="0.15"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80"/>
      <c r="S163" s="79"/>
      <c r="T163" s="80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</row>
    <row r="164" spans="6:48" s="78" customFormat="1" x14ac:dyDescent="0.15"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80"/>
      <c r="S164" s="79"/>
      <c r="T164" s="80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</row>
    <row r="165" spans="6:48" s="78" customFormat="1" x14ac:dyDescent="0.15"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80"/>
      <c r="S165" s="79"/>
      <c r="T165" s="80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</row>
    <row r="166" spans="6:48" s="78" customFormat="1" x14ac:dyDescent="0.15"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80"/>
      <c r="S166" s="79"/>
      <c r="T166" s="80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</row>
    <row r="167" spans="6:48" s="78" customFormat="1" x14ac:dyDescent="0.15"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80"/>
      <c r="S167" s="79"/>
      <c r="T167" s="80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</row>
    <row r="168" spans="6:48" s="78" customFormat="1" x14ac:dyDescent="0.15"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80"/>
      <c r="S168" s="79"/>
      <c r="T168" s="80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</row>
    <row r="169" spans="6:48" s="78" customFormat="1" x14ac:dyDescent="0.15"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80"/>
      <c r="S169" s="79"/>
      <c r="T169" s="80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</row>
    <row r="170" spans="6:48" s="78" customFormat="1" x14ac:dyDescent="0.15"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80"/>
      <c r="S170" s="79"/>
      <c r="T170" s="80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</row>
    <row r="171" spans="6:48" s="78" customFormat="1" x14ac:dyDescent="0.15"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80"/>
      <c r="S171" s="79"/>
      <c r="T171" s="80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</row>
    <row r="172" spans="6:48" s="78" customFormat="1" x14ac:dyDescent="0.15"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80"/>
      <c r="S172" s="79"/>
      <c r="T172" s="80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</row>
    <row r="173" spans="6:48" s="78" customFormat="1" x14ac:dyDescent="0.15"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80"/>
      <c r="S173" s="79"/>
      <c r="T173" s="80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</row>
    <row r="174" spans="6:48" s="78" customFormat="1" x14ac:dyDescent="0.15"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80"/>
      <c r="S174" s="79"/>
      <c r="T174" s="80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</row>
    <row r="175" spans="6:48" s="78" customFormat="1" x14ac:dyDescent="0.15"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80"/>
      <c r="S175" s="79"/>
      <c r="T175" s="80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</row>
    <row r="176" spans="6:48" s="78" customFormat="1" x14ac:dyDescent="0.15"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80"/>
      <c r="S176" s="79"/>
      <c r="T176" s="80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</row>
    <row r="177" spans="6:48" s="78" customFormat="1" x14ac:dyDescent="0.15"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80"/>
      <c r="S177" s="79"/>
      <c r="T177" s="80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</row>
    <row r="178" spans="6:48" s="78" customFormat="1" x14ac:dyDescent="0.15"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80"/>
      <c r="S178" s="79"/>
      <c r="T178" s="80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</row>
    <row r="179" spans="6:48" s="78" customFormat="1" x14ac:dyDescent="0.15"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80"/>
      <c r="S179" s="79"/>
      <c r="T179" s="80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</row>
    <row r="180" spans="6:48" s="78" customFormat="1" x14ac:dyDescent="0.15"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80"/>
      <c r="S180" s="79"/>
      <c r="T180" s="80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</row>
    <row r="181" spans="6:48" s="78" customFormat="1" x14ac:dyDescent="0.15"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80"/>
      <c r="S181" s="79"/>
      <c r="T181" s="80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</row>
    <row r="182" spans="6:48" s="78" customFormat="1" x14ac:dyDescent="0.15"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80"/>
      <c r="S182" s="79"/>
      <c r="T182" s="80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</row>
    <row r="183" spans="6:48" s="78" customFormat="1" x14ac:dyDescent="0.15"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80"/>
      <c r="S183" s="79"/>
      <c r="T183" s="80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</row>
    <row r="184" spans="6:48" s="78" customFormat="1" x14ac:dyDescent="0.15"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80"/>
      <c r="S184" s="79"/>
      <c r="T184" s="80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</row>
    <row r="185" spans="6:48" s="78" customFormat="1" x14ac:dyDescent="0.15"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80"/>
      <c r="S185" s="79"/>
      <c r="T185" s="80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</row>
    <row r="186" spans="6:48" s="78" customFormat="1" x14ac:dyDescent="0.15"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80"/>
      <c r="S186" s="79"/>
      <c r="T186" s="80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</row>
    <row r="187" spans="6:48" s="78" customFormat="1" x14ac:dyDescent="0.15"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80"/>
      <c r="S187" s="79"/>
      <c r="T187" s="80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</row>
    <row r="188" spans="6:48" s="78" customFormat="1" x14ac:dyDescent="0.15"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80"/>
      <c r="S188" s="79"/>
      <c r="T188" s="80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</row>
    <row r="189" spans="6:48" s="78" customFormat="1" x14ac:dyDescent="0.15"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80"/>
      <c r="S189" s="79"/>
      <c r="T189" s="80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</row>
    <row r="190" spans="6:48" s="78" customFormat="1" x14ac:dyDescent="0.15"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80"/>
      <c r="S190" s="79"/>
      <c r="T190" s="80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</row>
    <row r="191" spans="6:48" s="78" customFormat="1" x14ac:dyDescent="0.15"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80"/>
      <c r="S191" s="79"/>
      <c r="T191" s="80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</row>
    <row r="192" spans="6:48" s="78" customFormat="1" x14ac:dyDescent="0.15"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80"/>
      <c r="S192" s="79"/>
      <c r="T192" s="80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</row>
    <row r="193" spans="6:48" s="78" customFormat="1" x14ac:dyDescent="0.15"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80"/>
      <c r="S193" s="79"/>
      <c r="T193" s="80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</row>
    <row r="194" spans="6:48" s="78" customFormat="1" x14ac:dyDescent="0.15"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80"/>
      <c r="S194" s="79"/>
      <c r="T194" s="80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</row>
    <row r="195" spans="6:48" s="78" customFormat="1" x14ac:dyDescent="0.15"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80"/>
      <c r="S195" s="79"/>
      <c r="T195" s="80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</row>
    <row r="196" spans="6:48" s="78" customFormat="1" x14ac:dyDescent="0.15"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80"/>
      <c r="S196" s="79"/>
      <c r="T196" s="80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</row>
    <row r="197" spans="6:48" s="78" customFormat="1" x14ac:dyDescent="0.15"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80"/>
      <c r="S197" s="79"/>
      <c r="T197" s="80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</row>
    <row r="198" spans="6:48" s="78" customFormat="1" x14ac:dyDescent="0.15"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80"/>
      <c r="S198" s="79"/>
      <c r="T198" s="80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</row>
    <row r="199" spans="6:48" s="78" customFormat="1" x14ac:dyDescent="0.15"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80"/>
      <c r="S199" s="79"/>
      <c r="T199" s="80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</row>
    <row r="200" spans="6:48" s="78" customFormat="1" x14ac:dyDescent="0.15"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80"/>
      <c r="S200" s="79"/>
      <c r="T200" s="80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</row>
    <row r="201" spans="6:48" s="78" customFormat="1" x14ac:dyDescent="0.15"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80"/>
      <c r="S201" s="79"/>
      <c r="T201" s="80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</row>
    <row r="202" spans="6:48" s="78" customFormat="1" x14ac:dyDescent="0.15"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80"/>
      <c r="S202" s="79"/>
      <c r="T202" s="80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</row>
    <row r="203" spans="6:48" s="78" customFormat="1" x14ac:dyDescent="0.15"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80"/>
      <c r="S203" s="79"/>
      <c r="T203" s="80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</row>
    <row r="204" spans="6:48" s="78" customFormat="1" x14ac:dyDescent="0.15"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80"/>
      <c r="S204" s="79"/>
      <c r="T204" s="80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</row>
    <row r="205" spans="6:48" s="78" customFormat="1" x14ac:dyDescent="0.15"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80"/>
      <c r="S205" s="79"/>
      <c r="T205" s="80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</row>
    <row r="206" spans="6:48" s="78" customFormat="1" x14ac:dyDescent="0.15"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80"/>
      <c r="S206" s="79"/>
      <c r="T206" s="80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</row>
    <row r="207" spans="6:48" s="78" customFormat="1" x14ac:dyDescent="0.15"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80"/>
      <c r="S207" s="79"/>
      <c r="T207" s="80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</row>
    <row r="208" spans="6:48" s="78" customFormat="1" x14ac:dyDescent="0.15"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80"/>
      <c r="S208" s="79"/>
      <c r="T208" s="80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</row>
    <row r="209" spans="6:48" s="78" customFormat="1" x14ac:dyDescent="0.15"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80"/>
      <c r="S209" s="79"/>
      <c r="T209" s="80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</row>
    <row r="210" spans="6:48" s="78" customFormat="1" x14ac:dyDescent="0.15"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80"/>
      <c r="S210" s="79"/>
      <c r="T210" s="80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</row>
    <row r="211" spans="6:48" s="78" customFormat="1" x14ac:dyDescent="0.15"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80"/>
      <c r="S211" s="79"/>
      <c r="T211" s="80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</row>
    <row r="212" spans="6:48" s="78" customFormat="1" x14ac:dyDescent="0.15"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80"/>
      <c r="S212" s="79"/>
      <c r="T212" s="80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</row>
    <row r="213" spans="6:48" s="78" customFormat="1" x14ac:dyDescent="0.15"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80"/>
      <c r="S213" s="79"/>
      <c r="T213" s="80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</row>
    <row r="214" spans="6:48" s="78" customFormat="1" x14ac:dyDescent="0.15"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80"/>
      <c r="S214" s="79"/>
      <c r="T214" s="80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</row>
    <row r="215" spans="6:48" s="78" customFormat="1" x14ac:dyDescent="0.15"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80"/>
      <c r="S215" s="79"/>
      <c r="T215" s="80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</row>
    <row r="216" spans="6:48" s="78" customFormat="1" x14ac:dyDescent="0.15"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80"/>
      <c r="S216" s="79"/>
      <c r="T216" s="80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</row>
    <row r="217" spans="6:48" s="78" customFormat="1" x14ac:dyDescent="0.15"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80"/>
      <c r="S217" s="79"/>
      <c r="T217" s="80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</row>
    <row r="218" spans="6:48" s="78" customFormat="1" x14ac:dyDescent="0.15"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80"/>
      <c r="S218" s="79"/>
      <c r="T218" s="80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</row>
    <row r="219" spans="6:48" s="78" customFormat="1" x14ac:dyDescent="0.15"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80"/>
      <c r="S219" s="79"/>
      <c r="T219" s="80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</row>
    <row r="220" spans="6:48" s="78" customFormat="1" x14ac:dyDescent="0.15"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80"/>
      <c r="S220" s="79"/>
      <c r="T220" s="80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</row>
    <row r="221" spans="6:48" s="78" customFormat="1" x14ac:dyDescent="0.15"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80"/>
      <c r="S221" s="79"/>
      <c r="T221" s="80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</row>
    <row r="222" spans="6:48" s="78" customFormat="1" x14ac:dyDescent="0.15"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80"/>
      <c r="S222" s="79"/>
      <c r="T222" s="80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</row>
    <row r="223" spans="6:48" s="78" customFormat="1" x14ac:dyDescent="0.15"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80"/>
      <c r="S223" s="79"/>
      <c r="T223" s="80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</row>
    <row r="224" spans="6:48" s="78" customFormat="1" x14ac:dyDescent="0.15"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80"/>
      <c r="S224" s="79"/>
      <c r="T224" s="80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</row>
    <row r="225" spans="6:48" s="78" customFormat="1" x14ac:dyDescent="0.15"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80"/>
      <c r="S225" s="79"/>
      <c r="T225" s="80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</row>
    <row r="226" spans="6:48" s="78" customFormat="1" x14ac:dyDescent="0.15"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80"/>
      <c r="S226" s="79"/>
      <c r="T226" s="80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</row>
    <row r="227" spans="6:48" s="78" customFormat="1" x14ac:dyDescent="0.15"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80"/>
      <c r="S227" s="79"/>
      <c r="T227" s="80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</row>
    <row r="228" spans="6:48" s="78" customFormat="1" x14ac:dyDescent="0.15"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80"/>
      <c r="S228" s="79"/>
      <c r="T228" s="80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</row>
    <row r="229" spans="6:48" s="78" customFormat="1" x14ac:dyDescent="0.15"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80"/>
      <c r="S229" s="79"/>
      <c r="T229" s="80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</row>
    <row r="230" spans="6:48" s="78" customFormat="1" x14ac:dyDescent="0.15"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80"/>
      <c r="S230" s="79"/>
      <c r="T230" s="80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</row>
    <row r="231" spans="6:48" s="78" customFormat="1" x14ac:dyDescent="0.15"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80"/>
      <c r="S231" s="79"/>
      <c r="T231" s="80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</row>
    <row r="232" spans="6:48" s="78" customFormat="1" x14ac:dyDescent="0.15"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80"/>
      <c r="S232" s="79"/>
      <c r="T232" s="80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</row>
    <row r="233" spans="6:48" s="78" customFormat="1" x14ac:dyDescent="0.15"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80"/>
      <c r="S233" s="79"/>
      <c r="T233" s="80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</row>
    <row r="234" spans="6:48" s="78" customFormat="1" x14ac:dyDescent="0.15"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80"/>
      <c r="S234" s="79"/>
      <c r="T234" s="80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</row>
    <row r="235" spans="6:48" s="78" customFormat="1" x14ac:dyDescent="0.15"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80"/>
      <c r="S235" s="79"/>
      <c r="T235" s="80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</row>
    <row r="236" spans="6:48" s="78" customFormat="1" x14ac:dyDescent="0.15"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80"/>
      <c r="S236" s="79"/>
      <c r="T236" s="80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</row>
    <row r="237" spans="6:48" s="78" customFormat="1" x14ac:dyDescent="0.15"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80"/>
      <c r="S237" s="79"/>
      <c r="T237" s="80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</row>
    <row r="238" spans="6:48" s="78" customFormat="1" x14ac:dyDescent="0.15"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80"/>
      <c r="S238" s="79"/>
      <c r="T238" s="80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</row>
    <row r="239" spans="6:48" s="78" customFormat="1" x14ac:dyDescent="0.15"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80"/>
      <c r="S239" s="79"/>
      <c r="T239" s="80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</row>
    <row r="240" spans="6:48" s="78" customFormat="1" x14ac:dyDescent="0.15"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80"/>
      <c r="S240" s="79"/>
      <c r="T240" s="80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</row>
    <row r="241" spans="6:48" s="78" customFormat="1" x14ac:dyDescent="0.15"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80"/>
      <c r="S241" s="79"/>
      <c r="T241" s="80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</row>
    <row r="242" spans="6:48" s="78" customFormat="1" x14ac:dyDescent="0.15"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80"/>
      <c r="S242" s="79"/>
      <c r="T242" s="80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</row>
    <row r="243" spans="6:48" s="78" customFormat="1" x14ac:dyDescent="0.15"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80"/>
      <c r="S243" s="79"/>
      <c r="T243" s="80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</row>
    <row r="244" spans="6:48" s="78" customFormat="1" x14ac:dyDescent="0.15"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80"/>
      <c r="S244" s="79"/>
      <c r="T244" s="80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</row>
    <row r="245" spans="6:48" s="78" customFormat="1" x14ac:dyDescent="0.15"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80"/>
      <c r="S245" s="79"/>
      <c r="T245" s="80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</row>
    <row r="246" spans="6:48" s="78" customFormat="1" x14ac:dyDescent="0.15"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80"/>
      <c r="S246" s="79"/>
      <c r="T246" s="80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</row>
    <row r="247" spans="6:48" s="78" customFormat="1" x14ac:dyDescent="0.15"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80"/>
      <c r="S247" s="79"/>
      <c r="T247" s="80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</row>
    <row r="248" spans="6:48" s="78" customFormat="1" x14ac:dyDescent="0.15"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80"/>
      <c r="S248" s="79"/>
      <c r="T248" s="80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</row>
    <row r="249" spans="6:48" s="78" customFormat="1" x14ac:dyDescent="0.15"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80"/>
      <c r="S249" s="79"/>
      <c r="T249" s="80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</row>
    <row r="250" spans="6:48" s="78" customFormat="1" x14ac:dyDescent="0.15"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80"/>
      <c r="S250" s="79"/>
      <c r="T250" s="80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</row>
    <row r="251" spans="6:48" s="78" customFormat="1" x14ac:dyDescent="0.15"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80"/>
      <c r="S251" s="79"/>
      <c r="T251" s="80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</row>
    <row r="252" spans="6:48" s="78" customFormat="1" x14ac:dyDescent="0.15"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80"/>
      <c r="S252" s="79"/>
      <c r="T252" s="80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</row>
    <row r="253" spans="6:48" s="78" customFormat="1" x14ac:dyDescent="0.15"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80"/>
      <c r="S253" s="79"/>
      <c r="T253" s="80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</row>
    <row r="254" spans="6:48" s="78" customFormat="1" x14ac:dyDescent="0.15"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80"/>
      <c r="S254" s="79"/>
      <c r="T254" s="80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</row>
    <row r="255" spans="6:48" s="78" customFormat="1" x14ac:dyDescent="0.15"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80"/>
      <c r="S255" s="79"/>
      <c r="T255" s="80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</row>
    <row r="256" spans="6:48" s="78" customFormat="1" x14ac:dyDescent="0.15"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80"/>
      <c r="S256" s="79"/>
      <c r="T256" s="80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</row>
    <row r="257" spans="6:48" s="78" customFormat="1" x14ac:dyDescent="0.15"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80"/>
      <c r="S257" s="79"/>
      <c r="T257" s="80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</row>
    <row r="258" spans="6:48" s="78" customFormat="1" x14ac:dyDescent="0.15"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80"/>
      <c r="S258" s="79"/>
      <c r="T258" s="80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</row>
    <row r="259" spans="6:48" s="78" customFormat="1" x14ac:dyDescent="0.15"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80"/>
      <c r="S259" s="79"/>
      <c r="T259" s="80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</row>
    <row r="260" spans="6:48" s="78" customFormat="1" x14ac:dyDescent="0.15"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80"/>
      <c r="S260" s="79"/>
      <c r="T260" s="80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</row>
    <row r="261" spans="6:48" s="78" customFormat="1" x14ac:dyDescent="0.15"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80"/>
      <c r="S261" s="79"/>
      <c r="T261" s="80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</row>
    <row r="262" spans="6:48" s="78" customFormat="1" x14ac:dyDescent="0.15"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80"/>
      <c r="S262" s="79"/>
      <c r="T262" s="80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</row>
    <row r="263" spans="6:48" s="78" customFormat="1" x14ac:dyDescent="0.15"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80"/>
      <c r="S263" s="79"/>
      <c r="T263" s="80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</row>
    <row r="264" spans="6:48" s="78" customFormat="1" x14ac:dyDescent="0.15"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80"/>
      <c r="S264" s="79"/>
      <c r="T264" s="80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</row>
    <row r="265" spans="6:48" s="78" customFormat="1" x14ac:dyDescent="0.15"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80"/>
      <c r="S265" s="79"/>
      <c r="T265" s="80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</row>
    <row r="266" spans="6:48" s="78" customFormat="1" x14ac:dyDescent="0.15"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80"/>
      <c r="S266" s="79"/>
      <c r="T266" s="80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</row>
    <row r="267" spans="6:48" s="78" customFormat="1" x14ac:dyDescent="0.15"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80"/>
      <c r="S267" s="79"/>
      <c r="T267" s="80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</row>
    <row r="268" spans="6:48" s="78" customFormat="1" x14ac:dyDescent="0.15"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80"/>
      <c r="S268" s="79"/>
      <c r="T268" s="80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</row>
    <row r="269" spans="6:48" s="78" customFormat="1" x14ac:dyDescent="0.15"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80"/>
      <c r="S269" s="79"/>
      <c r="T269" s="80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</row>
    <row r="270" spans="6:48" s="78" customFormat="1" x14ac:dyDescent="0.15"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80"/>
      <c r="S270" s="79"/>
      <c r="T270" s="80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</row>
    <row r="271" spans="6:48" s="78" customFormat="1" x14ac:dyDescent="0.15"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80"/>
      <c r="S271" s="79"/>
      <c r="T271" s="80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</row>
    <row r="272" spans="6:48" s="78" customFormat="1" x14ac:dyDescent="0.15"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80"/>
      <c r="S272" s="79"/>
      <c r="T272" s="80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</row>
    <row r="273" spans="6:48" s="78" customFormat="1" x14ac:dyDescent="0.15"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80"/>
      <c r="S273" s="79"/>
      <c r="T273" s="80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</row>
    <row r="274" spans="6:48" s="78" customFormat="1" x14ac:dyDescent="0.15"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80"/>
      <c r="S274" s="79"/>
      <c r="T274" s="80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</row>
    <row r="275" spans="6:48" s="78" customFormat="1" x14ac:dyDescent="0.15"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80"/>
      <c r="S275" s="79"/>
      <c r="T275" s="80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</row>
    <row r="276" spans="6:48" s="78" customFormat="1" x14ac:dyDescent="0.15"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80"/>
      <c r="S276" s="79"/>
      <c r="T276" s="80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</row>
    <row r="277" spans="6:48" s="78" customFormat="1" x14ac:dyDescent="0.15"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80"/>
      <c r="S277" s="79"/>
      <c r="T277" s="80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</row>
    <row r="278" spans="6:48" s="78" customFormat="1" x14ac:dyDescent="0.15"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80"/>
      <c r="S278" s="79"/>
      <c r="T278" s="80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</row>
    <row r="279" spans="6:48" s="78" customFormat="1" x14ac:dyDescent="0.15"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80"/>
      <c r="S279" s="79"/>
      <c r="T279" s="80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</row>
    <row r="280" spans="6:48" s="78" customFormat="1" x14ac:dyDescent="0.15"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80"/>
      <c r="S280" s="79"/>
      <c r="T280" s="80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</row>
    <row r="281" spans="6:48" s="78" customFormat="1" x14ac:dyDescent="0.15"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80"/>
      <c r="S281" s="79"/>
      <c r="T281" s="80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</row>
    <row r="282" spans="6:48" s="78" customFormat="1" x14ac:dyDescent="0.15"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80"/>
      <c r="S282" s="79"/>
      <c r="T282" s="80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</row>
    <row r="283" spans="6:48" s="78" customFormat="1" x14ac:dyDescent="0.15"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80"/>
      <c r="S283" s="79"/>
      <c r="T283" s="80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</row>
    <row r="284" spans="6:48" s="78" customFormat="1" x14ac:dyDescent="0.15"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80"/>
      <c r="S284" s="79"/>
      <c r="T284" s="80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</row>
    <row r="285" spans="6:48" s="78" customFormat="1" x14ac:dyDescent="0.15"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80"/>
      <c r="S285" s="79"/>
      <c r="T285" s="80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</row>
  </sheetData>
  <autoFilter ref="F5:P91"/>
  <mergeCells count="65">
    <mergeCell ref="B48:E48"/>
    <mergeCell ref="Z1:AA1"/>
    <mergeCell ref="Z2:Z3"/>
    <mergeCell ref="AA2:AA3"/>
    <mergeCell ref="B104:D104"/>
    <mergeCell ref="B86:E86"/>
    <mergeCell ref="C87:E87"/>
    <mergeCell ref="C91:E91"/>
    <mergeCell ref="B97:D97"/>
    <mergeCell ref="B98:D98"/>
    <mergeCell ref="B99:D99"/>
    <mergeCell ref="B100:D100"/>
    <mergeCell ref="B101:D101"/>
    <mergeCell ref="B102:D102"/>
    <mergeCell ref="B103:D103"/>
    <mergeCell ref="D84:E84"/>
    <mergeCell ref="D80:E80"/>
    <mergeCell ref="C58:E58"/>
    <mergeCell ref="D59:E59"/>
    <mergeCell ref="D62:E62"/>
    <mergeCell ref="B70:E70"/>
    <mergeCell ref="C71:E71"/>
    <mergeCell ref="D82:E82"/>
    <mergeCell ref="D56:E56"/>
    <mergeCell ref="D25:E25"/>
    <mergeCell ref="D32:E32"/>
    <mergeCell ref="C40:E40"/>
    <mergeCell ref="D41:E41"/>
    <mergeCell ref="D43:E43"/>
    <mergeCell ref="D46:E46"/>
    <mergeCell ref="D49:E49"/>
    <mergeCell ref="D52:E52"/>
    <mergeCell ref="D54:E54"/>
    <mergeCell ref="B39:E39"/>
    <mergeCell ref="D72:E72"/>
    <mergeCell ref="D75:E75"/>
    <mergeCell ref="D77:E77"/>
    <mergeCell ref="C79:E79"/>
    <mergeCell ref="C14:E14"/>
    <mergeCell ref="C18:E18"/>
    <mergeCell ref="D19:E19"/>
    <mergeCell ref="C10:E10"/>
    <mergeCell ref="B5:E5"/>
    <mergeCell ref="C6:E6"/>
    <mergeCell ref="P1:P3"/>
    <mergeCell ref="U1:V1"/>
    <mergeCell ref="W1:X1"/>
    <mergeCell ref="Y1:Y3"/>
    <mergeCell ref="C2:E2"/>
    <mergeCell ref="U2:U3"/>
    <mergeCell ref="V2:V3"/>
    <mergeCell ref="W2:W3"/>
    <mergeCell ref="X2:X3"/>
    <mergeCell ref="D3:E3"/>
    <mergeCell ref="K1:K3"/>
    <mergeCell ref="L1:L3"/>
    <mergeCell ref="M1:M3"/>
    <mergeCell ref="N1:N3"/>
    <mergeCell ref="O1:O3"/>
    <mergeCell ref="B1:E1"/>
    <mergeCell ref="F1:F3"/>
    <mergeCell ref="G1:G3"/>
    <mergeCell ref="H1:H3"/>
    <mergeCell ref="I1:I3"/>
    <mergeCell ref="J1:J3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70" zoomScaleNormal="70" workbookViewId="0">
      <selection activeCell="N22" sqref="N22"/>
    </sheetView>
  </sheetViews>
  <sheetFormatPr defaultRowHeight="13.5" x14ac:dyDescent="0.15"/>
  <sheetData>
    <row r="1" spans="1:16" x14ac:dyDescent="0.1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</row>
    <row r="2" spans="1:16" x14ac:dyDescent="0.1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</row>
    <row r="3" spans="1:16" x14ac:dyDescent="0.15">
      <c r="A3" s="230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</row>
    <row r="4" spans="1:16" x14ac:dyDescent="0.15">
      <c r="A4" s="230"/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</row>
    <row r="5" spans="1:16" x14ac:dyDescent="0.15">
      <c r="A5" s="230"/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</row>
    <row r="6" spans="1:16" x14ac:dyDescent="0.15">
      <c r="A6" s="230"/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</row>
    <row r="7" spans="1:16" x14ac:dyDescent="0.15">
      <c r="A7" s="230"/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</row>
    <row r="8" spans="1:16" x14ac:dyDescent="0.15">
      <c r="A8" s="230"/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</row>
    <row r="9" spans="1:16" x14ac:dyDescent="0.15">
      <c r="A9" s="230"/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</row>
    <row r="10" spans="1:16" x14ac:dyDescent="0.15">
      <c r="A10" s="230"/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</row>
    <row r="11" spans="1:16" x14ac:dyDescent="0.15">
      <c r="A11" s="230"/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</row>
    <row r="12" spans="1:16" x14ac:dyDescent="0.15">
      <c r="A12" s="230"/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</row>
    <row r="13" spans="1:16" x14ac:dyDescent="0.15">
      <c r="A13" s="230"/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</row>
    <row r="14" spans="1:16" x14ac:dyDescent="0.15">
      <c r="A14" s="230"/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</row>
    <row r="15" spans="1:16" x14ac:dyDescent="0.15">
      <c r="A15" s="230"/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</row>
    <row r="16" spans="1:16" x14ac:dyDescent="0.15">
      <c r="A16" s="230"/>
      <c r="B16" s="230"/>
      <c r="C16" s="230"/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</row>
    <row r="17" spans="1:16" x14ac:dyDescent="0.15">
      <c r="A17" s="230"/>
      <c r="B17" s="230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</row>
    <row r="18" spans="1:16" x14ac:dyDescent="0.15">
      <c r="A18" s="230"/>
      <c r="B18" s="230"/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</row>
    <row r="19" spans="1:16" x14ac:dyDescent="0.15">
      <c r="A19" s="230"/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</row>
    <row r="20" spans="1:16" x14ac:dyDescent="0.15">
      <c r="A20" s="230"/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</row>
    <row r="21" spans="1:16" x14ac:dyDescent="0.15">
      <c r="A21" s="230"/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</row>
    <row r="22" spans="1:16" x14ac:dyDescent="0.15">
      <c r="A22" s="230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</row>
    <row r="23" spans="1:16" x14ac:dyDescent="0.15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</row>
    <row r="24" spans="1:16" x14ac:dyDescent="0.15">
      <c r="A24" s="230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</row>
    <row r="25" spans="1:16" x14ac:dyDescent="0.15">
      <c r="A25" s="230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</row>
    <row r="26" spans="1:16" x14ac:dyDescent="0.15">
      <c r="A26" s="230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</row>
    <row r="27" spans="1:16" x14ac:dyDescent="0.15">
      <c r="A27" s="230"/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</row>
  </sheetData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S65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X15" sqref="B15:X15"/>
    </sheetView>
  </sheetViews>
  <sheetFormatPr defaultColWidth="8.875" defaultRowHeight="12" x14ac:dyDescent="0.15"/>
  <cols>
    <col min="1" max="1" width="3.625" style="126" bestFit="1" customWidth="1"/>
    <col min="2" max="2" width="12.875" style="193" bestFit="1" customWidth="1"/>
    <col min="3" max="3" width="9.5" style="193" bestFit="1" customWidth="1"/>
    <col min="4" max="5" width="7.5" style="193" bestFit="1" customWidth="1"/>
    <col min="6" max="8" width="8.5" style="193" bestFit="1" customWidth="1"/>
    <col min="9" max="12" width="8.5" style="226" bestFit="1" customWidth="1"/>
    <col min="13" max="14" width="9.75" style="226" bestFit="1" customWidth="1"/>
    <col min="15" max="15" width="9.75" style="226" customWidth="1"/>
    <col min="16" max="24" width="9.75" style="226" bestFit="1" customWidth="1"/>
    <col min="25" max="25" width="9" style="193" customWidth="1"/>
    <col min="26" max="26" width="8.5" style="193" bestFit="1" customWidth="1"/>
    <col min="27" max="27" width="15.625" style="193" bestFit="1" customWidth="1"/>
    <col min="28" max="28" width="4.5" style="282" customWidth="1"/>
    <col min="29" max="29" width="3.5" style="206" bestFit="1" customWidth="1"/>
    <col min="30" max="30" width="4.5" style="206" bestFit="1" customWidth="1"/>
    <col min="31" max="107" width="8.875" style="206"/>
    <col min="108" max="108" width="8.875" style="276"/>
    <col min="109" max="114" width="8.875" style="277"/>
    <col min="115" max="115" width="8.875" style="282"/>
    <col min="116" max="134" width="8.875" style="206"/>
    <col min="135" max="138" width="8.875" style="285"/>
    <col min="139" max="139" width="8.875" style="202"/>
    <col min="140" max="149" width="8.875" style="193"/>
    <col min="150" max="16384" width="8.875" style="126"/>
  </cols>
  <sheetData>
    <row r="1" spans="2:149" ht="12.75" thickBot="1" x14ac:dyDescent="0.2">
      <c r="B1" s="365"/>
      <c r="C1" s="365" t="s">
        <v>249</v>
      </c>
      <c r="D1" s="260">
        <f>集成计划工具!AB3</f>
        <v>1</v>
      </c>
      <c r="E1" s="260">
        <f>集成计划工具!AC3</f>
        <v>2</v>
      </c>
      <c r="F1" s="260">
        <f>集成计划工具!AD3</f>
        <v>3</v>
      </c>
      <c r="G1" s="260">
        <f>集成计划工具!AE3</f>
        <v>4</v>
      </c>
      <c r="H1" s="260">
        <f>集成计划工具!AF3</f>
        <v>5</v>
      </c>
      <c r="I1" s="260">
        <f>集成计划工具!AG3</f>
        <v>6</v>
      </c>
      <c r="J1" s="260">
        <f>集成计划工具!AH3</f>
        <v>7</v>
      </c>
      <c r="K1" s="260">
        <f>集成计划工具!AI3</f>
        <v>8</v>
      </c>
      <c r="L1" s="260">
        <f>集成计划工具!AJ3</f>
        <v>9</v>
      </c>
      <c r="M1" s="260">
        <f>集成计划工具!AK3</f>
        <v>10</v>
      </c>
      <c r="N1" s="260" t="str">
        <f>集成计划工具!AL3</f>
        <v>x</v>
      </c>
      <c r="O1" s="260">
        <f>集成计划工具!AM3</f>
        <v>11</v>
      </c>
      <c r="P1" s="260">
        <f>集成计划工具!AN3</f>
        <v>12</v>
      </c>
      <c r="Q1" s="260">
        <f>集成计划工具!AO3</f>
        <v>13</v>
      </c>
      <c r="R1" s="260">
        <f>集成计划工具!AP3</f>
        <v>14</v>
      </c>
      <c r="S1" s="260">
        <f>集成计划工具!AQ3</f>
        <v>15</v>
      </c>
      <c r="T1" s="260">
        <f>集成计划工具!AR3</f>
        <v>16</v>
      </c>
      <c r="U1" s="260">
        <f>集成计划工具!AS3</f>
        <v>17</v>
      </c>
      <c r="V1" s="260">
        <f>集成计划工具!AT3</f>
        <v>18</v>
      </c>
      <c r="W1" s="260">
        <f>集成计划工具!AU3</f>
        <v>19</v>
      </c>
      <c r="X1" s="260">
        <f>集成计划工具!AV3</f>
        <v>20</v>
      </c>
      <c r="Y1" s="206"/>
      <c r="Z1" s="260" t="s">
        <v>237</v>
      </c>
      <c r="AA1" s="206"/>
      <c r="AB1" s="206"/>
    </row>
    <row r="2" spans="2:149" x14ac:dyDescent="0.15">
      <c r="B2" s="189" t="s">
        <v>118</v>
      </c>
      <c r="C2" s="191">
        <f>SUM(D2:X2)*5</f>
        <v>100</v>
      </c>
      <c r="D2" s="363">
        <f>SUMIF(集成计划工具!$E$6:'集成计划工具'!$E$93,"项目经理",集成计划工具!AB6:'集成计划工具'!AB93)</f>
        <v>1</v>
      </c>
      <c r="E2" s="363">
        <f>SUMIF(集成计划工具!$E$6:'集成计划工具'!$E$93,"项目经理",集成计划工具!AC6:'集成计划工具'!AC93)</f>
        <v>1</v>
      </c>
      <c r="F2" s="363">
        <v>1</v>
      </c>
      <c r="G2" s="363">
        <v>1</v>
      </c>
      <c r="H2" s="363">
        <v>1</v>
      </c>
      <c r="I2" s="363">
        <v>1</v>
      </c>
      <c r="J2" s="363">
        <v>1</v>
      </c>
      <c r="K2" s="363">
        <v>1</v>
      </c>
      <c r="L2" s="363">
        <v>1</v>
      </c>
      <c r="M2" s="363">
        <v>1</v>
      </c>
      <c r="N2" s="363">
        <v>0</v>
      </c>
      <c r="O2" s="363">
        <v>1</v>
      </c>
      <c r="P2" s="363">
        <v>1</v>
      </c>
      <c r="Q2" s="363">
        <v>1</v>
      </c>
      <c r="R2" s="363">
        <v>1</v>
      </c>
      <c r="S2" s="363">
        <v>1</v>
      </c>
      <c r="T2" s="363">
        <v>1</v>
      </c>
      <c r="U2" s="363">
        <v>1</v>
      </c>
      <c r="V2" s="363">
        <v>1</v>
      </c>
      <c r="W2" s="363">
        <f>SUMIF(集成计划工具!$E$6:'集成计划工具'!$E$93,"项目经理",集成计划工具!AU6:'集成计划工具'!AU93)</f>
        <v>1</v>
      </c>
      <c r="X2" s="364">
        <f>SUMIF(集成计划工具!$E$6:'集成计划工具'!$E$93,"项目经理",集成计划工具!AV6:'集成计划工具'!AV93)</f>
        <v>1</v>
      </c>
      <c r="Y2" s="206"/>
      <c r="Z2" s="207">
        <v>2500</v>
      </c>
      <c r="AA2" s="206"/>
      <c r="AB2" s="206"/>
    </row>
    <row r="3" spans="2:149" x14ac:dyDescent="0.15">
      <c r="B3" s="189" t="s">
        <v>119</v>
      </c>
      <c r="C3" s="191">
        <f t="shared" ref="C3:C9" si="0">SUM(D3:X3)*5</f>
        <v>95</v>
      </c>
      <c r="D3" s="192">
        <f>SUMIF(集成计划工具!$E$6:'集成计划工具'!$E$93,"质量经理",集成计划工具!AB6:'集成计划工具'!AB93)</f>
        <v>0</v>
      </c>
      <c r="E3" s="192">
        <f>SUMIF(集成计划工具!$E$6:'集成计划工具'!$E$93,"质量经理",集成计划工具!AC6:'集成计划工具'!AC93)</f>
        <v>1</v>
      </c>
      <c r="F3" s="192">
        <v>1</v>
      </c>
      <c r="G3" s="192">
        <v>1</v>
      </c>
      <c r="H3" s="192">
        <v>1</v>
      </c>
      <c r="I3" s="192">
        <v>1</v>
      </c>
      <c r="J3" s="192">
        <v>1</v>
      </c>
      <c r="K3" s="192">
        <v>1</v>
      </c>
      <c r="L3" s="192">
        <v>1</v>
      </c>
      <c r="M3" s="192">
        <v>1</v>
      </c>
      <c r="N3" s="192">
        <v>0</v>
      </c>
      <c r="O3" s="192">
        <v>1</v>
      </c>
      <c r="P3" s="192">
        <v>1</v>
      </c>
      <c r="Q3" s="192">
        <v>1</v>
      </c>
      <c r="R3" s="192">
        <v>1</v>
      </c>
      <c r="S3" s="192">
        <v>1</v>
      </c>
      <c r="T3" s="192">
        <v>1</v>
      </c>
      <c r="U3" s="192">
        <v>1</v>
      </c>
      <c r="V3" s="192">
        <v>1</v>
      </c>
      <c r="W3" s="192">
        <f>SUMIF(集成计划工具!$E$6:'集成计划工具'!$E$93,"质量经理",集成计划工具!AU6:'集成计划工具'!AU93)</f>
        <v>1</v>
      </c>
      <c r="X3" s="200">
        <f>SUMIF(集成计划工具!$E$6:'集成计划工具'!$E$93,"质量经理",集成计划工具!AV6:'集成计划工具'!AV93)</f>
        <v>1</v>
      </c>
      <c r="Y3" s="206"/>
      <c r="Z3" s="207">
        <v>2000</v>
      </c>
      <c r="AA3" s="206"/>
      <c r="AB3" s="206"/>
    </row>
    <row r="4" spans="2:149" x14ac:dyDescent="0.15">
      <c r="B4" s="189" t="s">
        <v>120</v>
      </c>
      <c r="C4" s="191">
        <f t="shared" si="0"/>
        <v>75</v>
      </c>
      <c r="D4" s="192">
        <f>SUMIF(集成计划工具!$E$6:'集成计划工具'!$E$93,"架构师",集成计划工具!AB6:'集成计划工具'!AB93)</f>
        <v>0</v>
      </c>
      <c r="E4" s="192">
        <f>SUMIF(集成计划工具!$E$6:'集成计划工具'!$E$93,"架构师",集成计划工具!AC6:'集成计划工具'!AC93)</f>
        <v>0</v>
      </c>
      <c r="F4" s="192">
        <f>SUMIF(集成计划工具!$E$6:'集成计划工具'!$E$93,"架构师",集成计划工具!AD6:'集成计划工具'!AD93)</f>
        <v>1</v>
      </c>
      <c r="G4" s="192">
        <f>SUMIF(集成计划工具!$E$6:'集成计划工具'!$E$93,"架构师",集成计划工具!AE6:'集成计划工具'!AE93)</f>
        <v>0</v>
      </c>
      <c r="H4" s="192">
        <f>SUMIF(集成计划工具!$E$6:'集成计划工具'!$E$93,"架构师",集成计划工具!AF6:'集成计划工具'!AF93)</f>
        <v>1</v>
      </c>
      <c r="I4" s="192">
        <f>SUMIF(集成计划工具!$E$6:'集成计划工具'!$E$93,"架构师",集成计划工具!AG6:'集成计划工具'!AG93)</f>
        <v>1</v>
      </c>
      <c r="J4" s="192">
        <f>SUMIF(集成计划工具!$E$6:'集成计划工具'!$E$93,"架构师",集成计划工具!AH6:'集成计划工具'!AH93)</f>
        <v>1</v>
      </c>
      <c r="K4" s="192">
        <f>SUMIF(集成计划工具!$E$6:'集成计划工具'!$E$93,"架构师",集成计划工具!AI6:'集成计划工具'!AI93)</f>
        <v>1</v>
      </c>
      <c r="L4" s="192">
        <f>SUMIF(集成计划工具!$E$6:'集成计划工具'!$E$93,"架构师",集成计划工具!AJ6:'集成计划工具'!AJ93)</f>
        <v>1</v>
      </c>
      <c r="M4" s="192">
        <f>SUMIF(集成计划工具!$E$6:'集成计划工具'!$E$93,"架构师",集成计划工具!AK6:'集成计划工具'!AK93)</f>
        <v>0</v>
      </c>
      <c r="N4" s="192">
        <f>SUMIF(集成计划工具!$E$6:'集成计划工具'!$E$93,"架构师",集成计划工具!AL6:'集成计划工具'!AL93)</f>
        <v>0</v>
      </c>
      <c r="O4" s="192">
        <f>SUMIF(集成计划工具!$E$6:'集成计划工具'!$E$93,"架构师",集成计划工具!AM6:'集成计划工具'!AM93)</f>
        <v>1</v>
      </c>
      <c r="P4" s="192">
        <f>SUMIF(集成计划工具!$E$6:'集成计划工具'!$E$93,"架构师",集成计划工具!AN6:'集成计划工具'!AN93)</f>
        <v>1</v>
      </c>
      <c r="Q4" s="192">
        <f>SUMIF(集成计划工具!$E$6:'集成计划工具'!$E$93,"架构师",集成计划工具!AO6:'集成计划工具'!AO93)</f>
        <v>1</v>
      </c>
      <c r="R4" s="192">
        <f>SUMIF(集成计划工具!$E$6:'集成计划工具'!$E$93,"架构师",集成计划工具!AP6:'集成计划工具'!AP93)</f>
        <v>1</v>
      </c>
      <c r="S4" s="192">
        <f>SUMIF(集成计划工具!$E$6:'集成计划工具'!$E$93,"架构师",集成计划工具!AQ6:'集成计划工具'!AQ93)</f>
        <v>1</v>
      </c>
      <c r="T4" s="192">
        <f>SUMIF(集成计划工具!$E$6:'集成计划工具'!$E$93,"架构师",集成计划工具!AR6:'集成计划工具'!AR93)</f>
        <v>1</v>
      </c>
      <c r="U4" s="192">
        <f>SUMIF(集成计划工具!$E$6:'集成计划工具'!$E$93,"架构师",集成计划工具!AS6:'集成计划工具'!AS93)</f>
        <v>1</v>
      </c>
      <c r="V4" s="192">
        <f>SUMIF(集成计划工具!$E$6:'集成计划工具'!$E$93,"架构师",集成计划工具!AT6:'集成计划工具'!AT93)</f>
        <v>1</v>
      </c>
      <c r="W4" s="192">
        <f>SUMIF(集成计划工具!$E$6:'集成计划工具'!$E$93,"架构师",集成计划工具!AU6:'集成计划工具'!AU93)</f>
        <v>1</v>
      </c>
      <c r="X4" s="200">
        <f>SUMIF(集成计划工具!$E$6:'集成计划工具'!$E$93,"架构师",集成计划工具!AV6:'集成计划工具'!AV93)</f>
        <v>0</v>
      </c>
      <c r="Y4" s="206"/>
      <c r="Z4" s="207">
        <v>2500</v>
      </c>
      <c r="AA4" s="206"/>
      <c r="AB4" s="206"/>
    </row>
    <row r="5" spans="2:149" s="194" customFormat="1" x14ac:dyDescent="0.15">
      <c r="B5" s="189" t="s">
        <v>247</v>
      </c>
      <c r="C5" s="191">
        <f t="shared" si="0"/>
        <v>70</v>
      </c>
      <c r="D5" s="192">
        <f>SUMIF(集成计划工具!$E$6:'集成计划工具'!$E$93,"业务专家",集成计划工具!AB6:'集成计划工具'!AB93)</f>
        <v>0</v>
      </c>
      <c r="E5" s="192">
        <f>SUMIF(集成计划工具!$E$6:'集成计划工具'!$E$93,"业务专家",集成计划工具!AC6:'集成计划工具'!AC93)</f>
        <v>1</v>
      </c>
      <c r="F5" s="192">
        <f>SUMIF(集成计划工具!$E$6:'集成计划工具'!$E$93,"业务专家",集成计划工具!AD6:'集成计划工具'!AD93)</f>
        <v>1</v>
      </c>
      <c r="G5" s="192">
        <f>SUMIF(集成计划工具!$E$6:'集成计划工具'!$E$93,"业务专家",集成计划工具!AE6:'集成计划工具'!AE93)</f>
        <v>1</v>
      </c>
      <c r="H5" s="192">
        <f>SUMIF(集成计划工具!$E$6:'集成计划工具'!$E$93,"业务专家",集成计划工具!AF6:'集成计划工具'!AF93)</f>
        <v>1</v>
      </c>
      <c r="I5" s="192">
        <f>SUMIF(集成计划工具!$E$6:'集成计划工具'!$E$93,"业务专家",集成计划工具!AG6:'集成计划工具'!AG93)</f>
        <v>1</v>
      </c>
      <c r="J5" s="192">
        <f>SUMIF(集成计划工具!$E$6:'集成计划工具'!$E$93,"业务专家",集成计划工具!AH6:'集成计划工具'!AH93)</f>
        <v>0</v>
      </c>
      <c r="K5" s="192">
        <f>SUMIF(集成计划工具!$E$6:'集成计划工具'!$E$93,"业务专家",集成计划工具!AI6:'集成计划工具'!AI93)</f>
        <v>0</v>
      </c>
      <c r="L5" s="192">
        <f>SUMIF(集成计划工具!$E$6:'集成计划工具'!$E$93,"业务专家",集成计划工具!AJ6:'集成计划工具'!AJ93)</f>
        <v>0</v>
      </c>
      <c r="M5" s="192">
        <f>SUMIF(集成计划工具!$E$6:'集成计划工具'!$E$93,"业务专家",集成计划工具!AK6:'集成计划工具'!AK93)</f>
        <v>0</v>
      </c>
      <c r="N5" s="192">
        <f>SUMIF(集成计划工具!$E$6:'集成计划工具'!$E$93,"业务专家",集成计划工具!AL6:'集成计划工具'!AL93)</f>
        <v>0</v>
      </c>
      <c r="O5" s="192">
        <f>SUMIF(集成计划工具!$E$6:'集成计划工具'!$E$93,"业务专家",集成计划工具!AM6:'集成计划工具'!AM93)</f>
        <v>1</v>
      </c>
      <c r="P5" s="192">
        <f>SUMIF(集成计划工具!$E$6:'集成计划工具'!$E$93,"业务专家",集成计划工具!AN6:'集成计划工具'!AN93)</f>
        <v>1</v>
      </c>
      <c r="Q5" s="192">
        <f>SUMIF(集成计划工具!$E$6:'集成计划工具'!$E$93,"业务专家",集成计划工具!AO6:'集成计划工具'!AO93)</f>
        <v>1</v>
      </c>
      <c r="R5" s="192">
        <f>SUMIF(集成计划工具!$E$6:'集成计划工具'!$E$93,"业务专家",集成计划工具!AP6:'集成计划工具'!AP93)</f>
        <v>1</v>
      </c>
      <c r="S5" s="192">
        <f>SUMIF(集成计划工具!$E$6:'集成计划工具'!$E$93,"业务专家",集成计划工具!AQ6:'集成计划工具'!AQ93)</f>
        <v>1</v>
      </c>
      <c r="T5" s="192">
        <f>SUMIF(集成计划工具!$E$6:'集成计划工具'!$E$93,"业务专家",集成计划工具!AR6:'集成计划工具'!AR93)</f>
        <v>1</v>
      </c>
      <c r="U5" s="192">
        <f>SUMIF(集成计划工具!$E$6:'集成计划工具'!$E$93,"业务专家",集成计划工具!AS6:'集成计划工具'!AS93)</f>
        <v>1</v>
      </c>
      <c r="V5" s="192">
        <f>SUMIF(集成计划工具!$E$6:'集成计划工具'!$E$93,"业务专家",集成计划工具!AT6:'集成计划工具'!AT93)</f>
        <v>1</v>
      </c>
      <c r="W5" s="192">
        <f>SUMIF(集成计划工具!$E$6:'集成计划工具'!$E$93,"业务专家",集成计划工具!AU6:'集成计划工具'!AU93)</f>
        <v>1</v>
      </c>
      <c r="X5" s="200">
        <f>SUMIF(集成计划工具!$E$6:'集成计划工具'!$E$93,"业务专家",集成计划工具!AV6:'集成计划工具'!AV93)</f>
        <v>0</v>
      </c>
      <c r="Y5" s="206"/>
      <c r="Z5" s="207">
        <v>3500</v>
      </c>
      <c r="AA5" s="206"/>
      <c r="AB5" s="206"/>
      <c r="AC5" s="206"/>
      <c r="AD5" s="206"/>
      <c r="AE5" s="20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78"/>
      <c r="DE5" s="279"/>
      <c r="DF5" s="279"/>
      <c r="DG5" s="279"/>
      <c r="DH5" s="279"/>
      <c r="DI5" s="279"/>
      <c r="DJ5" s="279"/>
      <c r="DK5" s="283"/>
      <c r="DL5" s="286"/>
      <c r="DM5" s="286"/>
      <c r="DN5" s="286"/>
      <c r="DO5" s="286"/>
      <c r="DP5" s="286"/>
      <c r="DQ5" s="286"/>
      <c r="DR5" s="286"/>
      <c r="DS5" s="286"/>
      <c r="DT5" s="286"/>
      <c r="DU5" s="286"/>
      <c r="DV5" s="286"/>
      <c r="DW5" s="286"/>
      <c r="DX5" s="286"/>
      <c r="DY5" s="286"/>
      <c r="DZ5" s="286"/>
      <c r="EA5" s="286"/>
      <c r="EB5" s="286"/>
      <c r="EC5" s="286"/>
      <c r="ED5" s="286"/>
      <c r="EE5" s="287"/>
      <c r="EF5" s="287"/>
      <c r="EG5" s="287"/>
      <c r="EH5" s="287"/>
      <c r="EI5" s="203"/>
      <c r="EJ5" s="195"/>
      <c r="EK5" s="195"/>
      <c r="EL5" s="195"/>
      <c r="EM5" s="195"/>
      <c r="EN5" s="195"/>
      <c r="EO5" s="195"/>
      <c r="EP5" s="195"/>
      <c r="EQ5" s="195"/>
      <c r="ER5" s="195"/>
      <c r="ES5" s="195"/>
    </row>
    <row r="6" spans="2:149" x14ac:dyDescent="0.15">
      <c r="B6" s="189" t="s">
        <v>248</v>
      </c>
      <c r="C6" s="191">
        <f t="shared" si="0"/>
        <v>575</v>
      </c>
      <c r="D6" s="192">
        <f>SUMIF(集成计划工具!$E$6:'集成计划工具'!$E$93,"系统分析员",集成计划工具!AB6:'集成计划工具'!AB93)</f>
        <v>0</v>
      </c>
      <c r="E6" s="192">
        <f>SUMIF(集成计划工具!$E$6:'集成计划工具'!$E$93,"系统分析员",集成计划工具!AC6:'集成计划工具'!AC93)</f>
        <v>0</v>
      </c>
      <c r="F6" s="192">
        <f>SUMIF(集成计划工具!$E$6:'集成计划工具'!$E$93,"系统分析员",集成计划工具!AD6:'集成计划工具'!AD93)</f>
        <v>5</v>
      </c>
      <c r="G6" s="192">
        <f>SUMIF(集成计划工具!$E$6:'集成计划工具'!$E$93,"系统分析员",集成计划工具!AE6:'集成计划工具'!AE93)</f>
        <v>5</v>
      </c>
      <c r="H6" s="192">
        <f>SUMIF(集成计划工具!$E$6:'集成计划工具'!$E$93,"系统分析员",集成计划工具!AF6:'集成计划工具'!AF93)</f>
        <v>5</v>
      </c>
      <c r="I6" s="192">
        <f>SUMIF(集成计划工具!$E$6:'集成计划工具'!$E$93,"系统分析员",集成计划工具!AG6:'集成计划工具'!AG93)</f>
        <v>6</v>
      </c>
      <c r="J6" s="192">
        <f>SUMIF(集成计划工具!$E$6:'集成计划工具'!$E$93,"系统分析员",集成计划工具!AH6:'集成计划工具'!AH93)</f>
        <v>6</v>
      </c>
      <c r="K6" s="192">
        <f>SUMIF(集成计划工具!$E$6:'集成计划工具'!$E$93,"系统分析员",集成计划工具!AI6:'集成计划工具'!AI93)</f>
        <v>6</v>
      </c>
      <c r="L6" s="192">
        <f>SUMIF(集成计划工具!$E$6:'集成计划工具'!$E$93,"系统分析员",集成计划工具!AJ6:'集成计划工具'!AJ93)</f>
        <v>6</v>
      </c>
      <c r="M6" s="192">
        <f>SUMIF(集成计划工具!$E$6:'集成计划工具'!$E$93,"系统分析员",集成计划工具!AK6:'集成计划工具'!AK93)</f>
        <v>7</v>
      </c>
      <c r="N6" s="192">
        <f>SUMIF(集成计划工具!$E$6:'集成计划工具'!$E$93,"系统分析员",集成计划工具!AL6:'集成计划工具'!AL93)</f>
        <v>0</v>
      </c>
      <c r="O6" s="192">
        <f>SUMIF(集成计划工具!$E$6:'集成计划工具'!$E$93,"系统分析员",集成计划工具!AM6:'集成计划工具'!AM93)</f>
        <v>9</v>
      </c>
      <c r="P6" s="192">
        <f>SUMIF(集成计划工具!$E$6:'集成计划工具'!$E$93,"系统分析员",集成计划工具!AN6:'集成计划工具'!AN93)</f>
        <v>9</v>
      </c>
      <c r="Q6" s="192">
        <f>SUMIF(集成计划工具!$E$6:'集成计划工具'!$E$93,"系统分析员",集成计划工具!AO6:'集成计划工具'!AO93)</f>
        <v>9</v>
      </c>
      <c r="R6" s="192">
        <f>SUMIF(集成计划工具!$E$6:'集成计划工具'!$E$93,"系统分析员",集成计划工具!AP6:'集成计划工具'!AP93)</f>
        <v>9</v>
      </c>
      <c r="S6" s="192">
        <f>SUMIF(集成计划工具!$E$6:'集成计划工具'!$E$93,"系统分析员",集成计划工具!AQ6:'集成计划工具'!AQ93)</f>
        <v>9</v>
      </c>
      <c r="T6" s="192">
        <f>SUMIF(集成计划工具!$E$6:'集成计划工具'!$E$93,"系统分析员",集成计划工具!AR6:'集成计划工具'!AR93)</f>
        <v>9</v>
      </c>
      <c r="U6" s="192">
        <f>SUMIF(集成计划工具!$E$6:'集成计划工具'!$E$93,"系统分析员",集成计划工具!AS6:'集成计划工具'!AS93)</f>
        <v>5</v>
      </c>
      <c r="V6" s="192">
        <f>SUMIF(集成计划工具!$E$6:'集成计划工具'!$E$93,"系统分析员",集成计划工具!AT6:'集成计划工具'!AT93)</f>
        <v>5</v>
      </c>
      <c r="W6" s="192">
        <f>SUMIF(集成计划工具!$E$6:'集成计划工具'!$E$93,"系统分析员",集成计划工具!AU6:'集成计划工具'!AU93)</f>
        <v>5</v>
      </c>
      <c r="X6" s="200">
        <f>SUMIF(集成计划工具!$E$6:'集成计划工具'!$E$93,"系统分析员",集成计划工具!AV6:'集成计划工具'!AV93)</f>
        <v>0</v>
      </c>
      <c r="Y6" s="206"/>
      <c r="Z6" s="207">
        <v>2000</v>
      </c>
      <c r="AA6" s="206"/>
      <c r="AB6" s="206"/>
    </row>
    <row r="7" spans="2:149" x14ac:dyDescent="0.15">
      <c r="B7" s="189" t="s">
        <v>128</v>
      </c>
      <c r="C7" s="191">
        <f t="shared" si="0"/>
        <v>430</v>
      </c>
      <c r="D7" s="192">
        <f>SUMIF(集成计划工具!$E$6:'集成计划工具'!$E$93,"软件工程师",集成计划工具!AB6:'集成计划工具'!AB93)</f>
        <v>0</v>
      </c>
      <c r="E7" s="192">
        <f>SUMIF(集成计划工具!$E$6:'集成计划工具'!$E$93,"软件工程师",集成计划工具!AC6:'集成计划工具'!AC93)</f>
        <v>0</v>
      </c>
      <c r="F7" s="192">
        <f>SUMIF(集成计划工具!$E$6:'集成计划工具'!$E$93,"软件工程师",集成计划工具!AD6:'集成计划工具'!AD93)</f>
        <v>0</v>
      </c>
      <c r="G7" s="192">
        <f>SUMIF(集成计划工具!$E$6:'集成计划工具'!$E$93,"软件工程师",集成计划工具!AE6:'集成计划工具'!AE93)</f>
        <v>0</v>
      </c>
      <c r="H7" s="192">
        <f>SUMIF(集成计划工具!$E$6:'集成计划工具'!$E$93,"软件工程师",集成计划工具!AF6:'集成计划工具'!AF93)</f>
        <v>0</v>
      </c>
      <c r="I7" s="192">
        <f>SUMIF(集成计划工具!$E$6:'集成计划工具'!$E$93,"软件工程师",集成计划工具!AG6:'集成计划工具'!AG93)</f>
        <v>0</v>
      </c>
      <c r="J7" s="192">
        <f>SUMIF(集成计划工具!$E$6:'集成计划工具'!$E$93,"软件工程师",集成计划工具!AH6:'集成计划工具'!AH93)</f>
        <v>0</v>
      </c>
      <c r="K7" s="192">
        <f>SUMIF(集成计划工具!$E$6:'集成计划工具'!$E$93,"软件工程师",集成计划工具!AI6:'集成计划工具'!AI93)</f>
        <v>0</v>
      </c>
      <c r="L7" s="192">
        <f>SUMIF(集成计划工具!$E$6:'集成计划工具'!$E$93,"软件工程师",集成计划工具!AJ6:'集成计划工具'!AJ93)</f>
        <v>0</v>
      </c>
      <c r="M7" s="192">
        <f>SUMIF(集成计划工具!$E$6:'集成计划工具'!$E$93,"软件工程师",集成计划工具!AK6:'集成计划工具'!AK93)</f>
        <v>10</v>
      </c>
      <c r="N7" s="192">
        <f>SUMIF(集成计划工具!$E$6:'集成计划工具'!$E$93,"软件工程师",集成计划工具!AL6:'集成计划工具'!AL93)</f>
        <v>0</v>
      </c>
      <c r="O7" s="192">
        <f>SUMIF(集成计划工具!$E$6:'集成计划工具'!$E$93,"软件工程师",集成计划工具!AM6:'集成计划工具'!AM93)</f>
        <v>10</v>
      </c>
      <c r="P7" s="192">
        <f>SUMIF(集成计划工具!$E$6:'集成计划工具'!$E$93,"软件工程师",集成计划工具!AN6:'集成计划工具'!AN93)</f>
        <v>12</v>
      </c>
      <c r="Q7" s="192">
        <f>SUMIF(集成计划工具!$E$6:'集成计划工具'!$E$93,"软件工程师",集成计划工具!AO6:'集成计划工具'!AO93)</f>
        <v>12</v>
      </c>
      <c r="R7" s="192">
        <f>SUMIF(集成计划工具!$E$6:'集成计划工具'!$E$93,"软件工程师",集成计划工具!AP6:'集成计划工具'!AP93)</f>
        <v>12</v>
      </c>
      <c r="S7" s="192">
        <f>SUMIF(集成计划工具!$E$6:'集成计划工具'!$E$93,"软件工程师",集成计划工具!AQ6:'集成计划工具'!AQ93)</f>
        <v>5</v>
      </c>
      <c r="T7" s="192">
        <f>SUMIF(集成计划工具!$E$6:'集成计划工具'!$E$93,"软件工程师",集成计划工具!AR6:'集成计划工具'!AR93)</f>
        <v>5</v>
      </c>
      <c r="U7" s="192">
        <f>SUMIF(集成计划工具!$E$6:'集成计划工具'!$E$93,"软件工程师",集成计划工具!AS6:'集成计划工具'!AS93)</f>
        <v>10</v>
      </c>
      <c r="V7" s="192">
        <f>SUMIF(集成计划工具!$E$6:'集成计划工具'!$E$93,"软件工程师",集成计划工具!AT6:'集成计划工具'!AT93)</f>
        <v>5</v>
      </c>
      <c r="W7" s="192">
        <f>SUMIF(集成计划工具!$E$6:'集成计划工具'!$E$93,"软件工程师",集成计划工具!AU6:'集成计划工具'!AU93)</f>
        <v>5</v>
      </c>
      <c r="X7" s="200">
        <f>SUMIF(集成计划工具!$E$6:'集成计划工具'!$E$93,"软件工程师",集成计划工具!AV6:'集成计划工具'!AV93)</f>
        <v>0</v>
      </c>
      <c r="Y7" s="206"/>
      <c r="Z7" s="207">
        <v>2000</v>
      </c>
      <c r="AA7" s="205"/>
      <c r="AB7" s="206"/>
    </row>
    <row r="8" spans="2:149" x14ac:dyDescent="0.15">
      <c r="B8" s="189" t="s">
        <v>123</v>
      </c>
      <c r="C8" s="191">
        <f t="shared" si="0"/>
        <v>220</v>
      </c>
      <c r="D8" s="192">
        <f>SUMIF(集成计划工具!$E$6:'集成计划工具'!$E$93,"测试工程师",集成计划工具!AB6:'集成计划工具'!AB93)</f>
        <v>0</v>
      </c>
      <c r="E8" s="192">
        <f>SUMIF(集成计划工具!$E$6:'集成计划工具'!$E$93,"测试工程师",集成计划工具!AC6:'集成计划工具'!AC93)</f>
        <v>0</v>
      </c>
      <c r="F8" s="192">
        <f>SUMIF(集成计划工具!$E$6:'集成计划工具'!$E$93,"测试工程师",集成计划工具!AD6:'集成计划工具'!AD93)</f>
        <v>0</v>
      </c>
      <c r="G8" s="192">
        <f>SUMIF(集成计划工具!$E$6:'集成计划工具'!$E$93,"测试工程师",集成计划工具!AE6:'集成计划工具'!AE93)</f>
        <v>0</v>
      </c>
      <c r="H8" s="192">
        <f>SUMIF(集成计划工具!$E$6:'集成计划工具'!$E$93,"测试工程师",集成计划工具!AF6:'集成计划工具'!AF93)</f>
        <v>0</v>
      </c>
      <c r="I8" s="192">
        <f>SUMIF(集成计划工具!$E$6:'集成计划工具'!$E$93,"测试工程师",集成计划工具!AG6:'集成计划工具'!AG93)</f>
        <v>0</v>
      </c>
      <c r="J8" s="192">
        <f>SUMIF(集成计划工具!$E$6:'集成计划工具'!$E$93,"测试工程师",集成计划工具!AH6:'集成计划工具'!AH93)</f>
        <v>3</v>
      </c>
      <c r="K8" s="192">
        <f>SUMIF(集成计划工具!$E$6:'集成计划工具'!$E$93,"测试工程师",集成计划工具!AI6:'集成计划工具'!AI93)</f>
        <v>3</v>
      </c>
      <c r="L8" s="192">
        <f>SUMIF(集成计划工具!$E$6:'集成计划工具'!$E$93,"测试工程师",集成计划工具!AJ6:'集成计划工具'!AJ93)</f>
        <v>3</v>
      </c>
      <c r="M8" s="192">
        <f>SUMIF(集成计划工具!$E$6:'集成计划工具'!$E$93,"测试工程师",集成计划工具!AK6:'集成计划工具'!AK93)</f>
        <v>5</v>
      </c>
      <c r="N8" s="192">
        <f>SUMIF(集成计划工具!$E$6:'集成计划工具'!$E$93,"测试工程师",集成计划工具!AL6:'集成计划工具'!AL93)</f>
        <v>0</v>
      </c>
      <c r="O8" s="192">
        <f>SUMIF(集成计划工具!$E$6:'集成计划工具'!$E$93,"测试工程师",集成计划工具!AM6:'集成计划工具'!AM93)</f>
        <v>5</v>
      </c>
      <c r="P8" s="192">
        <f>SUMIF(集成计划工具!$E$6:'集成计划工具'!$E$93,"测试工程师",集成计划工具!AN6:'集成计划工具'!AN93)</f>
        <v>5</v>
      </c>
      <c r="Q8" s="192">
        <f>SUMIF(集成计划工具!$E$6:'集成计划工具'!$E$93,"测试工程师",集成计划工具!AO6:'集成计划工具'!AO93)</f>
        <v>5</v>
      </c>
      <c r="R8" s="192">
        <f>SUMIF(集成计划工具!$E$6:'集成计划工具'!$E$93,"测试工程师",集成计划工具!AP6:'集成计划工具'!AP93)</f>
        <v>5</v>
      </c>
      <c r="S8" s="192">
        <f>SUMIF(集成计划工具!$E$6:'集成计划工具'!$E$93,"测试工程师",集成计划工具!AQ6:'集成计划工具'!AQ93)</f>
        <v>5</v>
      </c>
      <c r="T8" s="192">
        <f>SUMIF(集成计划工具!$E$6:'集成计划工具'!$E$93,"测试工程师",集成计划工具!AR6:'集成计划工具'!AR93)</f>
        <v>5</v>
      </c>
      <c r="U8" s="192">
        <f>SUMIF(集成计划工具!$E$6:'集成计划工具'!$E$93,"测试工程师",集成计划工具!AS6:'集成计划工具'!AS93)</f>
        <v>0</v>
      </c>
      <c r="V8" s="192">
        <f>SUMIF(集成计划工具!$E$6:'集成计划工具'!$E$93,"测试工程师",集成计划工具!AT6:'集成计划工具'!AT93)</f>
        <v>0</v>
      </c>
      <c r="W8" s="192">
        <f>SUMIF(集成计划工具!$E$6:'集成计划工具'!$E$93,"测试工程师",集成计划工具!AU6:'集成计划工具'!AU93)</f>
        <v>0</v>
      </c>
      <c r="X8" s="200">
        <f>SUMIF(集成计划工具!$E$6:'集成计划工具'!$E$93,"测试工程师",集成计划工具!AV6:'集成计划工具'!AV93)</f>
        <v>0</v>
      </c>
      <c r="Y8" s="206"/>
      <c r="Z8" s="207">
        <v>1500</v>
      </c>
      <c r="AA8" s="205"/>
      <c r="AB8" s="206"/>
    </row>
    <row r="9" spans="2:149" x14ac:dyDescent="0.15">
      <c r="B9" s="190" t="s">
        <v>235</v>
      </c>
      <c r="C9" s="191">
        <f t="shared" si="0"/>
        <v>70</v>
      </c>
      <c r="D9" s="192">
        <f>SUMIF(集成计划工具!$E$6:'集成计划工具'!$E$93,"系统工程师",集成计划工具!AB6:'集成计划工具'!AB93)</f>
        <v>0</v>
      </c>
      <c r="E9" s="192">
        <f>SUMIF(集成计划工具!$E$6:'集成计划工具'!$E$93,"系统工程师",集成计划工具!AC6:'集成计划工具'!AC93)</f>
        <v>0</v>
      </c>
      <c r="F9" s="192">
        <f>SUMIF(集成计划工具!$E$6:'集成计划工具'!$E$93,"系统工程师",集成计划工具!AD6:'集成计划工具'!AD93)</f>
        <v>1</v>
      </c>
      <c r="G9" s="192">
        <f>SUMIF(集成计划工具!$E$6:'集成计划工具'!$E$93,"系统工程师",集成计划工具!AE6:'集成计划工具'!AE93)</f>
        <v>1</v>
      </c>
      <c r="H9" s="192">
        <f>SUMIF(集成计划工具!$E$6:'集成计划工具'!$E$93,"系统工程师",集成计划工具!AF6:'集成计划工具'!AF93)</f>
        <v>1</v>
      </c>
      <c r="I9" s="192">
        <f>SUMIF(集成计划工具!$E$6:'集成计划工具'!$E$93,"系统工程师",集成计划工具!AG6:'集成计划工具'!AG93)</f>
        <v>1</v>
      </c>
      <c r="J9" s="192">
        <f>SUMIF(集成计划工具!$E$6:'集成计划工具'!$E$93,"系统工程师",集成计划工具!AH6:'集成计划工具'!AH93)</f>
        <v>0</v>
      </c>
      <c r="K9" s="192">
        <f>SUMIF(集成计划工具!$E$6:'集成计划工具'!$E$93,"系统工程师",集成计划工具!AI6:'集成计划工具'!AI93)</f>
        <v>1</v>
      </c>
      <c r="L9" s="192">
        <f>SUMIF(集成计划工具!$E$6:'集成计划工具'!$E$93,"系统工程师",集成计划工具!AJ6:'集成计划工具'!AJ93)</f>
        <v>1</v>
      </c>
      <c r="M9" s="192">
        <f>SUMIF(集成计划工具!$E$6:'集成计划工具'!$E$93,"系统工程师",集成计划工具!AK6:'集成计划工具'!AK93)</f>
        <v>1</v>
      </c>
      <c r="N9" s="192">
        <f>SUMIF(集成计划工具!$E$6:'集成计划工具'!$E$93,"系统工程师",集成计划工具!AL6:'集成计划工具'!AL93)</f>
        <v>0</v>
      </c>
      <c r="O9" s="192">
        <f>SUMIF(集成计划工具!$E$6:'集成计划工具'!$E$93,"系统工程师",集成计划工具!AM6:'集成计划工具'!AM93)</f>
        <v>1</v>
      </c>
      <c r="P9" s="192">
        <f>SUMIF(集成计划工具!$E$6:'集成计划工具'!$E$93,"系统工程师",集成计划工具!AN6:'集成计划工具'!AN93)</f>
        <v>1</v>
      </c>
      <c r="Q9" s="192">
        <f>SUMIF(集成计划工具!$E$6:'集成计划工具'!$E$93,"系统工程师",集成计划工具!AO6:'集成计划工具'!AO93)</f>
        <v>1</v>
      </c>
      <c r="R9" s="192">
        <f>SUMIF(集成计划工具!$E$6:'集成计划工具'!$E$93,"系统工程师",集成计划工具!AP6:'集成计划工具'!AP93)</f>
        <v>1</v>
      </c>
      <c r="S9" s="192">
        <f>SUMIF(集成计划工具!$E$6:'集成计划工具'!$E$93,"系统工程师",集成计划工具!AQ6:'集成计划工具'!AQ93)</f>
        <v>0</v>
      </c>
      <c r="T9" s="192">
        <f>SUMIF(集成计划工具!$E$6:'集成计划工具'!$E$93,"系统工程师",集成计划工具!AR6:'集成计划工具'!AR93)</f>
        <v>0</v>
      </c>
      <c r="U9" s="192">
        <f>SUMIF(集成计划工具!$E$6:'集成计划工具'!$E$93,"系统工程师",集成计划工具!AS6:'集成计划工具'!AS93)</f>
        <v>1</v>
      </c>
      <c r="V9" s="192">
        <f>SUMIF(集成计划工具!$E$6:'集成计划工具'!$E$93,"系统工程师",集成计划工具!AT6:'集成计划工具'!AT93)</f>
        <v>1</v>
      </c>
      <c r="W9" s="192">
        <f>SUMIF(集成计划工具!$E$6:'集成计划工具'!$E$93,"系统工程师",集成计划工具!AU6:'集成计划工具'!AU93)</f>
        <v>1</v>
      </c>
      <c r="X9" s="200">
        <f>SUMIF(集成计划工具!$E$6:'集成计划工具'!$E$93,"系统工程师",集成计划工具!AV6:'集成计划工具'!AV93)</f>
        <v>0</v>
      </c>
      <c r="Y9" s="206"/>
      <c r="Z9" s="229">
        <v>1500</v>
      </c>
      <c r="AA9" s="205"/>
      <c r="AB9" s="206"/>
    </row>
    <row r="10" spans="2:149" x14ac:dyDescent="0.15">
      <c r="B10" s="196" t="s">
        <v>250</v>
      </c>
      <c r="C10" s="191">
        <f>SUM(C2:C9)</f>
        <v>1635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206"/>
      <c r="Z10" s="206"/>
      <c r="AA10" s="205"/>
      <c r="AB10" s="206"/>
    </row>
    <row r="11" spans="2:149" x14ac:dyDescent="0.15">
      <c r="B11" s="201" t="s">
        <v>251</v>
      </c>
      <c r="C11" s="201"/>
      <c r="D11" s="197">
        <f>SUM(D2:D9)</f>
        <v>1</v>
      </c>
      <c r="E11" s="197">
        <f t="shared" ref="E11:X11" si="1">SUM(E2:E9)</f>
        <v>3</v>
      </c>
      <c r="F11" s="197">
        <f t="shared" si="1"/>
        <v>10</v>
      </c>
      <c r="G11" s="197">
        <f t="shared" si="1"/>
        <v>9</v>
      </c>
      <c r="H11" s="197">
        <f t="shared" si="1"/>
        <v>10</v>
      </c>
      <c r="I11" s="197">
        <f t="shared" si="1"/>
        <v>11</v>
      </c>
      <c r="J11" s="197">
        <f t="shared" si="1"/>
        <v>12</v>
      </c>
      <c r="K11" s="197">
        <f t="shared" si="1"/>
        <v>13</v>
      </c>
      <c r="L11" s="197">
        <f t="shared" si="1"/>
        <v>13</v>
      </c>
      <c r="M11" s="197">
        <f t="shared" si="1"/>
        <v>25</v>
      </c>
      <c r="N11" s="197">
        <f t="shared" si="1"/>
        <v>0</v>
      </c>
      <c r="O11" s="197">
        <f t="shared" si="1"/>
        <v>29</v>
      </c>
      <c r="P11" s="197">
        <f t="shared" si="1"/>
        <v>31</v>
      </c>
      <c r="Q11" s="197">
        <f t="shared" si="1"/>
        <v>31</v>
      </c>
      <c r="R11" s="197">
        <f t="shared" si="1"/>
        <v>31</v>
      </c>
      <c r="S11" s="197">
        <f t="shared" si="1"/>
        <v>23</v>
      </c>
      <c r="T11" s="197">
        <f t="shared" si="1"/>
        <v>23</v>
      </c>
      <c r="U11" s="197">
        <f t="shared" si="1"/>
        <v>20</v>
      </c>
      <c r="V11" s="197">
        <f t="shared" si="1"/>
        <v>15</v>
      </c>
      <c r="W11" s="197">
        <f t="shared" si="1"/>
        <v>15</v>
      </c>
      <c r="X11" s="197">
        <f t="shared" si="1"/>
        <v>2</v>
      </c>
      <c r="Y11" s="206"/>
      <c r="Z11" s="206"/>
      <c r="AA11" s="206"/>
      <c r="AB11" s="206"/>
      <c r="DD11" s="280"/>
      <c r="DE11" s="281"/>
      <c r="DF11" s="281"/>
      <c r="DG11" s="281"/>
      <c r="DH11" s="281"/>
      <c r="DI11" s="281"/>
      <c r="DJ11" s="281"/>
      <c r="DK11" s="284"/>
      <c r="EI11" s="204"/>
      <c r="EJ11" s="199"/>
      <c r="EK11" s="199"/>
      <c r="EL11" s="199"/>
      <c r="EM11" s="199"/>
      <c r="EN11" s="199"/>
      <c r="EO11" s="199"/>
      <c r="EP11" s="199"/>
      <c r="EQ11" s="199"/>
      <c r="ER11" s="199"/>
      <c r="ES11" s="199"/>
    </row>
    <row r="12" spans="2:149" x14ac:dyDescent="0.15">
      <c r="B12" s="201" t="s">
        <v>292</v>
      </c>
      <c r="C12" s="201"/>
      <c r="D12" s="197">
        <f>D11*5</f>
        <v>5</v>
      </c>
      <c r="E12" s="197">
        <f t="shared" ref="E12:X12" si="2">E11*5</f>
        <v>15</v>
      </c>
      <c r="F12" s="197">
        <f t="shared" si="2"/>
        <v>50</v>
      </c>
      <c r="G12" s="197">
        <f t="shared" si="2"/>
        <v>45</v>
      </c>
      <c r="H12" s="197">
        <f t="shared" si="2"/>
        <v>50</v>
      </c>
      <c r="I12" s="197">
        <f t="shared" si="2"/>
        <v>55</v>
      </c>
      <c r="J12" s="197">
        <f t="shared" si="2"/>
        <v>60</v>
      </c>
      <c r="K12" s="197">
        <f t="shared" si="2"/>
        <v>65</v>
      </c>
      <c r="L12" s="197">
        <f t="shared" si="2"/>
        <v>65</v>
      </c>
      <c r="M12" s="197">
        <f t="shared" si="2"/>
        <v>125</v>
      </c>
      <c r="N12" s="197">
        <f t="shared" si="2"/>
        <v>0</v>
      </c>
      <c r="O12" s="197">
        <f t="shared" si="2"/>
        <v>145</v>
      </c>
      <c r="P12" s="197">
        <f t="shared" si="2"/>
        <v>155</v>
      </c>
      <c r="Q12" s="197">
        <f t="shared" si="2"/>
        <v>155</v>
      </c>
      <c r="R12" s="197">
        <f t="shared" si="2"/>
        <v>155</v>
      </c>
      <c r="S12" s="197">
        <f t="shared" si="2"/>
        <v>115</v>
      </c>
      <c r="T12" s="197">
        <f t="shared" si="2"/>
        <v>115</v>
      </c>
      <c r="U12" s="197">
        <f t="shared" si="2"/>
        <v>100</v>
      </c>
      <c r="V12" s="197">
        <f t="shared" si="2"/>
        <v>75</v>
      </c>
      <c r="W12" s="197">
        <f t="shared" si="2"/>
        <v>75</v>
      </c>
      <c r="X12" s="197">
        <f t="shared" si="2"/>
        <v>10</v>
      </c>
      <c r="Y12" s="206"/>
      <c r="Z12" s="206"/>
      <c r="AA12" s="206"/>
      <c r="AB12" s="206"/>
      <c r="DD12" s="280"/>
      <c r="DE12" s="281"/>
      <c r="DF12" s="281"/>
      <c r="DG12" s="281"/>
      <c r="DH12" s="281"/>
      <c r="DI12" s="281"/>
      <c r="DJ12" s="281"/>
      <c r="DK12" s="284"/>
      <c r="EI12" s="204"/>
      <c r="EJ12" s="199"/>
      <c r="EK12" s="199"/>
      <c r="EL12" s="199"/>
      <c r="EM12" s="199"/>
      <c r="EN12" s="199"/>
      <c r="EO12" s="199"/>
      <c r="EP12" s="199"/>
      <c r="EQ12" s="199"/>
      <c r="ER12" s="199"/>
      <c r="ES12" s="199"/>
    </row>
    <row r="13" spans="2:149" x14ac:dyDescent="0.15">
      <c r="B13" s="201" t="s">
        <v>252</v>
      </c>
      <c r="C13" s="201"/>
      <c r="D13" s="197">
        <f>D12</f>
        <v>5</v>
      </c>
      <c r="E13" s="197">
        <f>D13+E12</f>
        <v>20</v>
      </c>
      <c r="F13" s="197">
        <f t="shared" ref="F13:X13" si="3">E13+F12</f>
        <v>70</v>
      </c>
      <c r="G13" s="197">
        <f t="shared" si="3"/>
        <v>115</v>
      </c>
      <c r="H13" s="197">
        <f t="shared" si="3"/>
        <v>165</v>
      </c>
      <c r="I13" s="197">
        <f t="shared" si="3"/>
        <v>220</v>
      </c>
      <c r="J13" s="197">
        <f t="shared" si="3"/>
        <v>280</v>
      </c>
      <c r="K13" s="197">
        <f t="shared" si="3"/>
        <v>345</v>
      </c>
      <c r="L13" s="197">
        <f t="shared" si="3"/>
        <v>410</v>
      </c>
      <c r="M13" s="197">
        <f t="shared" si="3"/>
        <v>535</v>
      </c>
      <c r="N13" s="197">
        <f t="shared" si="3"/>
        <v>535</v>
      </c>
      <c r="O13" s="197">
        <f t="shared" si="3"/>
        <v>680</v>
      </c>
      <c r="P13" s="197">
        <f t="shared" si="3"/>
        <v>835</v>
      </c>
      <c r="Q13" s="197">
        <f t="shared" si="3"/>
        <v>990</v>
      </c>
      <c r="R13" s="197">
        <f t="shared" si="3"/>
        <v>1145</v>
      </c>
      <c r="S13" s="197">
        <f t="shared" si="3"/>
        <v>1260</v>
      </c>
      <c r="T13" s="197">
        <f t="shared" si="3"/>
        <v>1375</v>
      </c>
      <c r="U13" s="197">
        <f t="shared" si="3"/>
        <v>1475</v>
      </c>
      <c r="V13" s="197">
        <f t="shared" si="3"/>
        <v>1550</v>
      </c>
      <c r="W13" s="197">
        <f t="shared" si="3"/>
        <v>1625</v>
      </c>
      <c r="X13" s="197">
        <f t="shared" si="3"/>
        <v>1635</v>
      </c>
      <c r="Y13" s="206"/>
      <c r="Z13" s="206"/>
      <c r="AA13" s="206"/>
      <c r="AB13" s="206"/>
      <c r="DD13" s="280"/>
      <c r="DE13" s="281"/>
      <c r="DF13" s="281"/>
      <c r="DG13" s="281"/>
      <c r="DH13" s="281"/>
      <c r="DI13" s="281"/>
      <c r="DJ13" s="281"/>
      <c r="DK13" s="284"/>
      <c r="EI13" s="204"/>
      <c r="EJ13" s="199"/>
      <c r="EK13" s="199"/>
      <c r="EL13" s="199"/>
      <c r="EM13" s="199"/>
      <c r="EN13" s="199"/>
      <c r="EO13" s="199"/>
      <c r="EP13" s="199"/>
      <c r="EQ13" s="199"/>
      <c r="ER13" s="199"/>
      <c r="ES13" s="199"/>
    </row>
    <row r="14" spans="2:149" s="220" customFormat="1" x14ac:dyDescent="0.15">
      <c r="B14" s="221"/>
      <c r="C14" s="221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  <c r="BO14" s="206"/>
      <c r="BP14" s="206"/>
      <c r="BQ14" s="206"/>
      <c r="BR14" s="206"/>
      <c r="BS14" s="206"/>
      <c r="BT14" s="206"/>
      <c r="BU14" s="206"/>
      <c r="BV14" s="206"/>
      <c r="BW14" s="206"/>
      <c r="BX14" s="206"/>
      <c r="BY14" s="206"/>
      <c r="BZ14" s="206"/>
      <c r="CA14" s="206"/>
      <c r="CB14" s="206"/>
      <c r="CC14" s="206"/>
      <c r="CD14" s="206"/>
      <c r="CE14" s="206"/>
      <c r="CF14" s="206"/>
      <c r="CG14" s="206"/>
      <c r="CH14" s="206"/>
      <c r="CI14" s="206"/>
      <c r="CJ14" s="206"/>
      <c r="CK14" s="206"/>
      <c r="CL14" s="206"/>
      <c r="CM14" s="206"/>
      <c r="CN14" s="206"/>
      <c r="CO14" s="206"/>
      <c r="CP14" s="206"/>
      <c r="CQ14" s="206"/>
      <c r="CR14" s="206"/>
      <c r="CS14" s="206"/>
      <c r="CT14" s="206"/>
      <c r="CU14" s="206"/>
      <c r="CV14" s="206"/>
      <c r="CW14" s="206"/>
      <c r="CX14" s="206"/>
      <c r="CY14" s="206"/>
      <c r="CZ14" s="206"/>
      <c r="DA14" s="206"/>
      <c r="DB14" s="206"/>
      <c r="DC14" s="206"/>
      <c r="DD14" s="206"/>
      <c r="DE14" s="206"/>
      <c r="DF14" s="206"/>
      <c r="DG14" s="206"/>
      <c r="DH14" s="206"/>
      <c r="DI14" s="206"/>
      <c r="DJ14" s="206"/>
      <c r="DK14" s="206"/>
      <c r="DL14" s="206"/>
      <c r="DM14" s="206"/>
      <c r="DN14" s="206"/>
      <c r="DO14" s="206"/>
      <c r="DP14" s="206"/>
      <c r="DQ14" s="206"/>
      <c r="DR14" s="206"/>
      <c r="DS14" s="206"/>
      <c r="DT14" s="206"/>
      <c r="DU14" s="206"/>
      <c r="DV14" s="206"/>
      <c r="DW14" s="206"/>
      <c r="DX14" s="206"/>
      <c r="DY14" s="206"/>
      <c r="DZ14" s="206"/>
      <c r="EA14" s="206"/>
      <c r="EB14" s="206"/>
      <c r="EC14" s="206"/>
      <c r="ED14" s="206"/>
      <c r="EE14" s="206"/>
      <c r="EF14" s="206"/>
      <c r="EG14" s="206"/>
      <c r="EH14" s="206"/>
      <c r="EI14" s="206"/>
      <c r="EJ14" s="206"/>
      <c r="EK14" s="206"/>
      <c r="EL14" s="206"/>
      <c r="EM14" s="206"/>
      <c r="EN14" s="206"/>
      <c r="EO14" s="206"/>
      <c r="EP14" s="206"/>
      <c r="EQ14" s="206"/>
      <c r="ER14" s="206"/>
      <c r="ES14" s="206"/>
    </row>
    <row r="15" spans="2:149" ht="12.75" thickBot="1" x14ac:dyDescent="0.2">
      <c r="B15" s="365"/>
      <c r="C15" s="365" t="s">
        <v>295</v>
      </c>
      <c r="D15" s="260">
        <f>D1</f>
        <v>1</v>
      </c>
      <c r="E15" s="260">
        <f t="shared" ref="E15:X15" si="4">E1</f>
        <v>2</v>
      </c>
      <c r="F15" s="260">
        <f t="shared" si="4"/>
        <v>3</v>
      </c>
      <c r="G15" s="260">
        <f t="shared" si="4"/>
        <v>4</v>
      </c>
      <c r="H15" s="260">
        <f t="shared" si="4"/>
        <v>5</v>
      </c>
      <c r="I15" s="260">
        <f t="shared" si="4"/>
        <v>6</v>
      </c>
      <c r="J15" s="260">
        <f t="shared" si="4"/>
        <v>7</v>
      </c>
      <c r="K15" s="260">
        <f t="shared" si="4"/>
        <v>8</v>
      </c>
      <c r="L15" s="260">
        <f t="shared" si="4"/>
        <v>9</v>
      </c>
      <c r="M15" s="260">
        <f t="shared" si="4"/>
        <v>10</v>
      </c>
      <c r="N15" s="260" t="str">
        <f t="shared" si="4"/>
        <v>x</v>
      </c>
      <c r="O15" s="260">
        <f t="shared" si="4"/>
        <v>11</v>
      </c>
      <c r="P15" s="260">
        <f t="shared" si="4"/>
        <v>12</v>
      </c>
      <c r="Q15" s="260">
        <f t="shared" si="4"/>
        <v>13</v>
      </c>
      <c r="R15" s="260">
        <f t="shared" si="4"/>
        <v>14</v>
      </c>
      <c r="S15" s="260">
        <f t="shared" si="4"/>
        <v>15</v>
      </c>
      <c r="T15" s="260">
        <f t="shared" si="4"/>
        <v>16</v>
      </c>
      <c r="U15" s="260">
        <f t="shared" si="4"/>
        <v>17</v>
      </c>
      <c r="V15" s="260">
        <f t="shared" si="4"/>
        <v>18</v>
      </c>
      <c r="W15" s="260">
        <f t="shared" si="4"/>
        <v>19</v>
      </c>
      <c r="X15" s="260">
        <f t="shared" si="4"/>
        <v>20</v>
      </c>
      <c r="Y15" s="220"/>
      <c r="Z15" s="206"/>
      <c r="AA15" s="206"/>
      <c r="AB15" s="206"/>
      <c r="AC15" s="228"/>
    </row>
    <row r="16" spans="2:149" x14ac:dyDescent="0.15">
      <c r="B16" s="189" t="s">
        <v>118</v>
      </c>
      <c r="C16" s="208">
        <f>SUM(D16:X16)</f>
        <v>25</v>
      </c>
      <c r="D16" s="208">
        <f>D2*5*$Z2/10000</f>
        <v>1.25</v>
      </c>
      <c r="E16" s="208">
        <f t="shared" ref="E16:O16" si="5">E2*5*$Z2/10000</f>
        <v>1.25</v>
      </c>
      <c r="F16" s="208">
        <f t="shared" si="5"/>
        <v>1.25</v>
      </c>
      <c r="G16" s="208">
        <f t="shared" si="5"/>
        <v>1.25</v>
      </c>
      <c r="H16" s="208">
        <f t="shared" si="5"/>
        <v>1.25</v>
      </c>
      <c r="I16" s="208">
        <f t="shared" si="5"/>
        <v>1.25</v>
      </c>
      <c r="J16" s="208">
        <f t="shared" si="5"/>
        <v>1.25</v>
      </c>
      <c r="K16" s="208">
        <f t="shared" si="5"/>
        <v>1.25</v>
      </c>
      <c r="L16" s="208">
        <f t="shared" si="5"/>
        <v>1.25</v>
      </c>
      <c r="M16" s="208">
        <f t="shared" si="5"/>
        <v>1.25</v>
      </c>
      <c r="N16" s="208">
        <f t="shared" si="5"/>
        <v>0</v>
      </c>
      <c r="O16" s="208">
        <f t="shared" si="5"/>
        <v>1.25</v>
      </c>
      <c r="P16" s="208">
        <f>P2*5*$Z2/10000</f>
        <v>1.25</v>
      </c>
      <c r="Q16" s="208">
        <f t="shared" ref="Q16:X16" si="6">Q2*5*$Z2/10000</f>
        <v>1.25</v>
      </c>
      <c r="R16" s="208">
        <f t="shared" si="6"/>
        <v>1.25</v>
      </c>
      <c r="S16" s="208">
        <f t="shared" si="6"/>
        <v>1.25</v>
      </c>
      <c r="T16" s="208">
        <f t="shared" si="6"/>
        <v>1.25</v>
      </c>
      <c r="U16" s="208">
        <f t="shared" si="6"/>
        <v>1.25</v>
      </c>
      <c r="V16" s="208">
        <f t="shared" si="6"/>
        <v>1.25</v>
      </c>
      <c r="W16" s="208">
        <f t="shared" si="6"/>
        <v>1.25</v>
      </c>
      <c r="X16" s="208">
        <f t="shared" si="6"/>
        <v>1.25</v>
      </c>
      <c r="Y16" s="220"/>
      <c r="Z16" s="206"/>
      <c r="AA16" s="206"/>
      <c r="AB16" s="206"/>
    </row>
    <row r="17" spans="2:149" x14ac:dyDescent="0.15">
      <c r="B17" s="189" t="s">
        <v>119</v>
      </c>
      <c r="C17" s="208">
        <f t="shared" ref="C17:C24" si="7">SUM(D17:X17)</f>
        <v>19</v>
      </c>
      <c r="D17" s="223">
        <f t="shared" ref="D17:O23" si="8">D3*5*$Z3/10000</f>
        <v>0</v>
      </c>
      <c r="E17" s="223">
        <f t="shared" si="8"/>
        <v>1</v>
      </c>
      <c r="F17" s="223">
        <f t="shared" si="8"/>
        <v>1</v>
      </c>
      <c r="G17" s="223">
        <f t="shared" si="8"/>
        <v>1</v>
      </c>
      <c r="H17" s="223">
        <f t="shared" si="8"/>
        <v>1</v>
      </c>
      <c r="I17" s="223">
        <f t="shared" si="8"/>
        <v>1</v>
      </c>
      <c r="J17" s="223">
        <f t="shared" si="8"/>
        <v>1</v>
      </c>
      <c r="K17" s="223">
        <f t="shared" si="8"/>
        <v>1</v>
      </c>
      <c r="L17" s="223">
        <f t="shared" si="8"/>
        <v>1</v>
      </c>
      <c r="M17" s="223">
        <f t="shared" si="8"/>
        <v>1</v>
      </c>
      <c r="N17" s="223">
        <f t="shared" si="8"/>
        <v>0</v>
      </c>
      <c r="O17" s="223">
        <f t="shared" si="8"/>
        <v>1</v>
      </c>
      <c r="P17" s="223">
        <f t="shared" ref="P17:X17" si="9">P3*5*$Z3/10000</f>
        <v>1</v>
      </c>
      <c r="Q17" s="223">
        <f t="shared" si="9"/>
        <v>1</v>
      </c>
      <c r="R17" s="223">
        <f t="shared" si="9"/>
        <v>1</v>
      </c>
      <c r="S17" s="223">
        <f t="shared" si="9"/>
        <v>1</v>
      </c>
      <c r="T17" s="223">
        <f t="shared" si="9"/>
        <v>1</v>
      </c>
      <c r="U17" s="223">
        <f t="shared" si="9"/>
        <v>1</v>
      </c>
      <c r="V17" s="223">
        <f t="shared" si="9"/>
        <v>1</v>
      </c>
      <c r="W17" s="223">
        <f t="shared" si="9"/>
        <v>1</v>
      </c>
      <c r="X17" s="223">
        <f t="shared" si="9"/>
        <v>1</v>
      </c>
      <c r="Y17" s="206"/>
      <c r="Z17" s="206"/>
      <c r="AA17" s="206"/>
      <c r="AB17" s="206"/>
    </row>
    <row r="18" spans="2:149" x14ac:dyDescent="0.15">
      <c r="B18" s="189" t="s">
        <v>120</v>
      </c>
      <c r="C18" s="208">
        <f t="shared" si="7"/>
        <v>18.75</v>
      </c>
      <c r="D18" s="223">
        <f t="shared" si="8"/>
        <v>0</v>
      </c>
      <c r="E18" s="223">
        <f t="shared" si="8"/>
        <v>0</v>
      </c>
      <c r="F18" s="223">
        <f t="shared" si="8"/>
        <v>1.25</v>
      </c>
      <c r="G18" s="223">
        <f t="shared" si="8"/>
        <v>0</v>
      </c>
      <c r="H18" s="223">
        <f t="shared" si="8"/>
        <v>1.25</v>
      </c>
      <c r="I18" s="223">
        <f t="shared" si="8"/>
        <v>1.25</v>
      </c>
      <c r="J18" s="223">
        <f t="shared" si="8"/>
        <v>1.25</v>
      </c>
      <c r="K18" s="223">
        <f t="shared" si="8"/>
        <v>1.25</v>
      </c>
      <c r="L18" s="223">
        <f t="shared" si="8"/>
        <v>1.25</v>
      </c>
      <c r="M18" s="223">
        <f t="shared" si="8"/>
        <v>0</v>
      </c>
      <c r="N18" s="223">
        <f t="shared" si="8"/>
        <v>0</v>
      </c>
      <c r="O18" s="223">
        <f t="shared" si="8"/>
        <v>1.25</v>
      </c>
      <c r="P18" s="223">
        <f t="shared" ref="P18:X18" si="10">P4*5*$Z4/10000</f>
        <v>1.25</v>
      </c>
      <c r="Q18" s="223">
        <f t="shared" si="10"/>
        <v>1.25</v>
      </c>
      <c r="R18" s="223">
        <f t="shared" si="10"/>
        <v>1.25</v>
      </c>
      <c r="S18" s="223">
        <f t="shared" si="10"/>
        <v>1.25</v>
      </c>
      <c r="T18" s="223">
        <f t="shared" si="10"/>
        <v>1.25</v>
      </c>
      <c r="U18" s="223">
        <f t="shared" si="10"/>
        <v>1.25</v>
      </c>
      <c r="V18" s="223">
        <f t="shared" si="10"/>
        <v>1.25</v>
      </c>
      <c r="W18" s="223">
        <f t="shared" si="10"/>
        <v>1.25</v>
      </c>
      <c r="X18" s="223">
        <f t="shared" si="10"/>
        <v>0</v>
      </c>
      <c r="Y18" s="206"/>
      <c r="Z18" s="206"/>
      <c r="AA18" s="206"/>
      <c r="AB18" s="206"/>
    </row>
    <row r="19" spans="2:149" x14ac:dyDescent="0.15">
      <c r="B19" s="189" t="s">
        <v>247</v>
      </c>
      <c r="C19" s="208">
        <f t="shared" si="7"/>
        <v>24.5</v>
      </c>
      <c r="D19" s="223">
        <f t="shared" si="8"/>
        <v>0</v>
      </c>
      <c r="E19" s="223">
        <f t="shared" si="8"/>
        <v>1.75</v>
      </c>
      <c r="F19" s="223">
        <f t="shared" si="8"/>
        <v>1.75</v>
      </c>
      <c r="G19" s="223">
        <f t="shared" si="8"/>
        <v>1.75</v>
      </c>
      <c r="H19" s="223">
        <f t="shared" si="8"/>
        <v>1.75</v>
      </c>
      <c r="I19" s="223">
        <f t="shared" si="8"/>
        <v>1.75</v>
      </c>
      <c r="J19" s="223">
        <f t="shared" si="8"/>
        <v>0</v>
      </c>
      <c r="K19" s="223">
        <f t="shared" si="8"/>
        <v>0</v>
      </c>
      <c r="L19" s="223">
        <f t="shared" si="8"/>
        <v>0</v>
      </c>
      <c r="M19" s="223">
        <f t="shared" si="8"/>
        <v>0</v>
      </c>
      <c r="N19" s="223">
        <f t="shared" si="8"/>
        <v>0</v>
      </c>
      <c r="O19" s="223">
        <f t="shared" si="8"/>
        <v>1.75</v>
      </c>
      <c r="P19" s="223">
        <f t="shared" ref="P19:X19" si="11">P5*5*$Z5/10000</f>
        <v>1.75</v>
      </c>
      <c r="Q19" s="223">
        <f t="shared" si="11"/>
        <v>1.75</v>
      </c>
      <c r="R19" s="223">
        <f t="shared" si="11"/>
        <v>1.75</v>
      </c>
      <c r="S19" s="223">
        <f t="shared" si="11"/>
        <v>1.75</v>
      </c>
      <c r="T19" s="223">
        <f t="shared" si="11"/>
        <v>1.75</v>
      </c>
      <c r="U19" s="223">
        <f t="shared" si="11"/>
        <v>1.75</v>
      </c>
      <c r="V19" s="223">
        <f t="shared" si="11"/>
        <v>1.75</v>
      </c>
      <c r="W19" s="223">
        <f t="shared" si="11"/>
        <v>1.75</v>
      </c>
      <c r="X19" s="223">
        <f t="shared" si="11"/>
        <v>0</v>
      </c>
      <c r="Y19" s="206"/>
      <c r="Z19" s="206"/>
      <c r="AA19" s="206"/>
      <c r="AB19" s="206"/>
    </row>
    <row r="20" spans="2:149" x14ac:dyDescent="0.15">
      <c r="B20" s="189" t="s">
        <v>248</v>
      </c>
      <c r="C20" s="208">
        <f t="shared" si="7"/>
        <v>115</v>
      </c>
      <c r="D20" s="223">
        <f t="shared" si="8"/>
        <v>0</v>
      </c>
      <c r="E20" s="223">
        <f t="shared" si="8"/>
        <v>0</v>
      </c>
      <c r="F20" s="223">
        <f t="shared" si="8"/>
        <v>5</v>
      </c>
      <c r="G20" s="223">
        <f t="shared" si="8"/>
        <v>5</v>
      </c>
      <c r="H20" s="223">
        <f t="shared" si="8"/>
        <v>5</v>
      </c>
      <c r="I20" s="223">
        <f t="shared" si="8"/>
        <v>6</v>
      </c>
      <c r="J20" s="223">
        <f t="shared" si="8"/>
        <v>6</v>
      </c>
      <c r="K20" s="223">
        <f t="shared" si="8"/>
        <v>6</v>
      </c>
      <c r="L20" s="223">
        <f t="shared" si="8"/>
        <v>6</v>
      </c>
      <c r="M20" s="223">
        <f t="shared" si="8"/>
        <v>7</v>
      </c>
      <c r="N20" s="223">
        <f t="shared" si="8"/>
        <v>0</v>
      </c>
      <c r="O20" s="223">
        <f t="shared" si="8"/>
        <v>9</v>
      </c>
      <c r="P20" s="223">
        <f t="shared" ref="P20:X20" si="12">P6*5*$Z6/10000</f>
        <v>9</v>
      </c>
      <c r="Q20" s="223">
        <f t="shared" si="12"/>
        <v>9</v>
      </c>
      <c r="R20" s="223">
        <f t="shared" si="12"/>
        <v>9</v>
      </c>
      <c r="S20" s="223">
        <f t="shared" si="12"/>
        <v>9</v>
      </c>
      <c r="T20" s="223">
        <f t="shared" si="12"/>
        <v>9</v>
      </c>
      <c r="U20" s="223">
        <f t="shared" si="12"/>
        <v>5</v>
      </c>
      <c r="V20" s="223">
        <f t="shared" si="12"/>
        <v>5</v>
      </c>
      <c r="W20" s="223">
        <f t="shared" si="12"/>
        <v>5</v>
      </c>
      <c r="X20" s="223">
        <f t="shared" si="12"/>
        <v>0</v>
      </c>
      <c r="Y20" s="206"/>
      <c r="Z20" s="206"/>
      <c r="AA20" s="206"/>
      <c r="AB20" s="206"/>
    </row>
    <row r="21" spans="2:149" x14ac:dyDescent="0.15">
      <c r="B21" s="189" t="s">
        <v>128</v>
      </c>
      <c r="C21" s="208">
        <f t="shared" si="7"/>
        <v>86</v>
      </c>
      <c r="D21" s="223">
        <f t="shared" si="8"/>
        <v>0</v>
      </c>
      <c r="E21" s="223">
        <f t="shared" si="8"/>
        <v>0</v>
      </c>
      <c r="F21" s="223">
        <f t="shared" si="8"/>
        <v>0</v>
      </c>
      <c r="G21" s="223">
        <f t="shared" si="8"/>
        <v>0</v>
      </c>
      <c r="H21" s="223">
        <f t="shared" si="8"/>
        <v>0</v>
      </c>
      <c r="I21" s="223">
        <f t="shared" si="8"/>
        <v>0</v>
      </c>
      <c r="J21" s="223">
        <f t="shared" si="8"/>
        <v>0</v>
      </c>
      <c r="K21" s="223">
        <f t="shared" si="8"/>
        <v>0</v>
      </c>
      <c r="L21" s="223">
        <f t="shared" si="8"/>
        <v>0</v>
      </c>
      <c r="M21" s="223">
        <f t="shared" si="8"/>
        <v>10</v>
      </c>
      <c r="N21" s="223">
        <f t="shared" si="8"/>
        <v>0</v>
      </c>
      <c r="O21" s="223">
        <f t="shared" si="8"/>
        <v>10</v>
      </c>
      <c r="P21" s="223">
        <f t="shared" ref="P21:X21" si="13">P7*5*$Z7/10000</f>
        <v>12</v>
      </c>
      <c r="Q21" s="223">
        <f t="shared" si="13"/>
        <v>12</v>
      </c>
      <c r="R21" s="223">
        <f t="shared" si="13"/>
        <v>12</v>
      </c>
      <c r="S21" s="223">
        <f t="shared" si="13"/>
        <v>5</v>
      </c>
      <c r="T21" s="223">
        <f t="shared" si="13"/>
        <v>5</v>
      </c>
      <c r="U21" s="223">
        <f t="shared" si="13"/>
        <v>10</v>
      </c>
      <c r="V21" s="223">
        <f t="shared" si="13"/>
        <v>5</v>
      </c>
      <c r="W21" s="223">
        <f t="shared" si="13"/>
        <v>5</v>
      </c>
      <c r="X21" s="223">
        <f t="shared" si="13"/>
        <v>0</v>
      </c>
      <c r="Y21" s="206"/>
      <c r="Z21" s="206"/>
      <c r="AA21" s="206"/>
      <c r="AB21" s="206"/>
    </row>
    <row r="22" spans="2:149" x14ac:dyDescent="0.15">
      <c r="B22" s="189" t="s">
        <v>123</v>
      </c>
      <c r="C22" s="208">
        <f t="shared" si="7"/>
        <v>33</v>
      </c>
      <c r="D22" s="223">
        <f t="shared" si="8"/>
        <v>0</v>
      </c>
      <c r="E22" s="223">
        <f t="shared" si="8"/>
        <v>0</v>
      </c>
      <c r="F22" s="223">
        <f t="shared" si="8"/>
        <v>0</v>
      </c>
      <c r="G22" s="223">
        <f t="shared" si="8"/>
        <v>0</v>
      </c>
      <c r="H22" s="223">
        <f t="shared" si="8"/>
        <v>0</v>
      </c>
      <c r="I22" s="223">
        <f t="shared" si="8"/>
        <v>0</v>
      </c>
      <c r="J22" s="223">
        <f t="shared" si="8"/>
        <v>2.25</v>
      </c>
      <c r="K22" s="223">
        <f t="shared" si="8"/>
        <v>2.25</v>
      </c>
      <c r="L22" s="223">
        <f t="shared" si="8"/>
        <v>2.25</v>
      </c>
      <c r="M22" s="223">
        <f t="shared" si="8"/>
        <v>3.75</v>
      </c>
      <c r="N22" s="223">
        <f t="shared" si="8"/>
        <v>0</v>
      </c>
      <c r="O22" s="223">
        <f t="shared" si="8"/>
        <v>3.75</v>
      </c>
      <c r="P22" s="223">
        <f t="shared" ref="P22:X22" si="14">P8*5*$Z8/10000</f>
        <v>3.75</v>
      </c>
      <c r="Q22" s="223">
        <f t="shared" si="14"/>
        <v>3.75</v>
      </c>
      <c r="R22" s="223">
        <f t="shared" si="14"/>
        <v>3.75</v>
      </c>
      <c r="S22" s="223">
        <f t="shared" si="14"/>
        <v>3.75</v>
      </c>
      <c r="T22" s="223">
        <f t="shared" si="14"/>
        <v>3.75</v>
      </c>
      <c r="U22" s="223">
        <f t="shared" si="14"/>
        <v>0</v>
      </c>
      <c r="V22" s="223">
        <f t="shared" si="14"/>
        <v>0</v>
      </c>
      <c r="W22" s="223">
        <f t="shared" si="14"/>
        <v>0</v>
      </c>
      <c r="X22" s="223">
        <f t="shared" si="14"/>
        <v>0</v>
      </c>
      <c r="Y22" s="206"/>
      <c r="Z22" s="206"/>
      <c r="AA22" s="206"/>
      <c r="AB22" s="206"/>
    </row>
    <row r="23" spans="2:149" x14ac:dyDescent="0.15">
      <c r="B23" s="190" t="s">
        <v>235</v>
      </c>
      <c r="C23" s="208">
        <f t="shared" si="7"/>
        <v>10.5</v>
      </c>
      <c r="D23" s="223">
        <f t="shared" si="8"/>
        <v>0</v>
      </c>
      <c r="E23" s="223">
        <f t="shared" si="8"/>
        <v>0</v>
      </c>
      <c r="F23" s="223">
        <f t="shared" si="8"/>
        <v>0.75</v>
      </c>
      <c r="G23" s="223">
        <f t="shared" si="8"/>
        <v>0.75</v>
      </c>
      <c r="H23" s="223">
        <f t="shared" si="8"/>
        <v>0.75</v>
      </c>
      <c r="I23" s="223">
        <f t="shared" si="8"/>
        <v>0.75</v>
      </c>
      <c r="J23" s="223">
        <f t="shared" si="8"/>
        <v>0</v>
      </c>
      <c r="K23" s="223">
        <f t="shared" si="8"/>
        <v>0.75</v>
      </c>
      <c r="L23" s="223">
        <f t="shared" si="8"/>
        <v>0.75</v>
      </c>
      <c r="M23" s="223">
        <f t="shared" si="8"/>
        <v>0.75</v>
      </c>
      <c r="N23" s="223">
        <f t="shared" si="8"/>
        <v>0</v>
      </c>
      <c r="O23" s="223">
        <f t="shared" si="8"/>
        <v>0.75</v>
      </c>
      <c r="P23" s="223">
        <f t="shared" ref="P23:X23" si="15">P9*5*$Z9/10000</f>
        <v>0.75</v>
      </c>
      <c r="Q23" s="223">
        <f t="shared" si="15"/>
        <v>0.75</v>
      </c>
      <c r="R23" s="223">
        <f t="shared" si="15"/>
        <v>0.75</v>
      </c>
      <c r="S23" s="223">
        <f t="shared" si="15"/>
        <v>0</v>
      </c>
      <c r="T23" s="223">
        <f t="shared" si="15"/>
        <v>0</v>
      </c>
      <c r="U23" s="223">
        <f t="shared" si="15"/>
        <v>0.75</v>
      </c>
      <c r="V23" s="223">
        <f t="shared" si="15"/>
        <v>0.75</v>
      </c>
      <c r="W23" s="223">
        <f t="shared" si="15"/>
        <v>0.75</v>
      </c>
      <c r="X23" s="223">
        <f t="shared" si="15"/>
        <v>0</v>
      </c>
      <c r="Y23" s="206"/>
      <c r="Z23" s="206"/>
      <c r="AA23" s="206"/>
      <c r="AB23" s="206"/>
    </row>
    <row r="24" spans="2:149" x14ac:dyDescent="0.15">
      <c r="B24" s="201" t="s">
        <v>293</v>
      </c>
      <c r="C24" s="208">
        <f t="shared" si="7"/>
        <v>331.75</v>
      </c>
      <c r="D24" s="223">
        <f>SUM(D16:D23)</f>
        <v>1.25</v>
      </c>
      <c r="E24" s="223">
        <f t="shared" ref="E24:X24" si="16">SUM(E16:E23)</f>
        <v>4</v>
      </c>
      <c r="F24" s="223">
        <f t="shared" si="16"/>
        <v>11</v>
      </c>
      <c r="G24" s="223">
        <f t="shared" si="16"/>
        <v>9.75</v>
      </c>
      <c r="H24" s="223">
        <f t="shared" si="16"/>
        <v>11</v>
      </c>
      <c r="I24" s="223">
        <f t="shared" si="16"/>
        <v>12</v>
      </c>
      <c r="J24" s="223">
        <f t="shared" si="16"/>
        <v>11.75</v>
      </c>
      <c r="K24" s="223">
        <f t="shared" si="16"/>
        <v>12.5</v>
      </c>
      <c r="L24" s="223">
        <f t="shared" si="16"/>
        <v>12.5</v>
      </c>
      <c r="M24" s="223">
        <f t="shared" si="16"/>
        <v>23.75</v>
      </c>
      <c r="N24" s="223">
        <f t="shared" si="16"/>
        <v>0</v>
      </c>
      <c r="O24" s="223">
        <f t="shared" si="16"/>
        <v>28.75</v>
      </c>
      <c r="P24" s="223">
        <f t="shared" si="16"/>
        <v>30.75</v>
      </c>
      <c r="Q24" s="223">
        <f t="shared" si="16"/>
        <v>30.75</v>
      </c>
      <c r="R24" s="223">
        <f t="shared" si="16"/>
        <v>30.75</v>
      </c>
      <c r="S24" s="223">
        <f t="shared" si="16"/>
        <v>23</v>
      </c>
      <c r="T24" s="223">
        <f t="shared" si="16"/>
        <v>23</v>
      </c>
      <c r="U24" s="223">
        <f t="shared" si="16"/>
        <v>21</v>
      </c>
      <c r="V24" s="223">
        <f t="shared" si="16"/>
        <v>16</v>
      </c>
      <c r="W24" s="223">
        <f t="shared" si="16"/>
        <v>16</v>
      </c>
      <c r="X24" s="223">
        <f t="shared" si="16"/>
        <v>2.25</v>
      </c>
      <c r="Y24" s="227"/>
      <c r="Z24" s="227"/>
      <c r="AA24" s="227"/>
      <c r="AB24" s="206"/>
    </row>
    <row r="25" spans="2:149" x14ac:dyDescent="0.15">
      <c r="B25" s="197" t="s">
        <v>294</v>
      </c>
      <c r="C25" s="197"/>
      <c r="D25" s="223">
        <f>D24</f>
        <v>1.25</v>
      </c>
      <c r="E25" s="223">
        <f>D25+E24</f>
        <v>5.25</v>
      </c>
      <c r="F25" s="223">
        <f t="shared" ref="F25:X25" si="17">E25+F24</f>
        <v>16.25</v>
      </c>
      <c r="G25" s="223">
        <f t="shared" si="17"/>
        <v>26</v>
      </c>
      <c r="H25" s="223">
        <f t="shared" si="17"/>
        <v>37</v>
      </c>
      <c r="I25" s="223">
        <f t="shared" si="17"/>
        <v>49</v>
      </c>
      <c r="J25" s="223">
        <f t="shared" si="17"/>
        <v>60.75</v>
      </c>
      <c r="K25" s="223">
        <f t="shared" si="17"/>
        <v>73.25</v>
      </c>
      <c r="L25" s="223">
        <f t="shared" si="17"/>
        <v>85.75</v>
      </c>
      <c r="M25" s="223">
        <f t="shared" si="17"/>
        <v>109.5</v>
      </c>
      <c r="N25" s="223">
        <f t="shared" si="17"/>
        <v>109.5</v>
      </c>
      <c r="O25" s="223">
        <f t="shared" si="17"/>
        <v>138.25</v>
      </c>
      <c r="P25" s="223">
        <f t="shared" si="17"/>
        <v>169</v>
      </c>
      <c r="Q25" s="223">
        <f t="shared" si="17"/>
        <v>199.75</v>
      </c>
      <c r="R25" s="223">
        <f t="shared" si="17"/>
        <v>230.5</v>
      </c>
      <c r="S25" s="223">
        <f t="shared" si="17"/>
        <v>253.5</v>
      </c>
      <c r="T25" s="223">
        <f t="shared" si="17"/>
        <v>276.5</v>
      </c>
      <c r="U25" s="223">
        <f t="shared" si="17"/>
        <v>297.5</v>
      </c>
      <c r="V25" s="223">
        <f t="shared" si="17"/>
        <v>313.5</v>
      </c>
      <c r="W25" s="223">
        <f t="shared" si="17"/>
        <v>329.5</v>
      </c>
      <c r="X25" s="223">
        <f t="shared" si="17"/>
        <v>331.75</v>
      </c>
      <c r="Y25" s="206"/>
      <c r="Z25" s="206"/>
      <c r="AA25" s="206"/>
      <c r="AB25" s="206"/>
    </row>
    <row r="26" spans="2:149" s="220" customFormat="1" x14ac:dyDescent="0.15">
      <c r="B26" s="221"/>
      <c r="C26" s="221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Z26" s="209"/>
      <c r="AA26" s="205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206"/>
      <c r="BN26" s="206"/>
      <c r="BO26" s="206"/>
      <c r="BP26" s="206"/>
      <c r="BQ26" s="206"/>
      <c r="BR26" s="206"/>
      <c r="BS26" s="206"/>
      <c r="BT26" s="206"/>
      <c r="BU26" s="206"/>
      <c r="BV26" s="206"/>
      <c r="BW26" s="206"/>
      <c r="BX26" s="206"/>
      <c r="BY26" s="206"/>
      <c r="BZ26" s="206"/>
      <c r="CA26" s="206"/>
      <c r="CB26" s="206"/>
      <c r="CC26" s="206"/>
      <c r="CD26" s="206"/>
      <c r="CE26" s="206"/>
      <c r="CF26" s="206"/>
      <c r="CG26" s="206"/>
      <c r="CH26" s="206"/>
      <c r="CI26" s="206"/>
      <c r="CJ26" s="206"/>
      <c r="CK26" s="206"/>
      <c r="CL26" s="206"/>
      <c r="CM26" s="206"/>
      <c r="CN26" s="206"/>
      <c r="CO26" s="206"/>
      <c r="CP26" s="206"/>
      <c r="CQ26" s="206"/>
      <c r="CR26" s="206"/>
      <c r="CS26" s="206"/>
      <c r="CT26" s="206"/>
      <c r="CU26" s="206"/>
      <c r="CV26" s="206"/>
      <c r="CW26" s="206"/>
      <c r="CX26" s="206"/>
      <c r="CY26" s="206"/>
      <c r="CZ26" s="206"/>
      <c r="DA26" s="206"/>
      <c r="DB26" s="206"/>
      <c r="DC26" s="206"/>
      <c r="DD26" s="206"/>
      <c r="DE26" s="206"/>
      <c r="DF26" s="206"/>
      <c r="DG26" s="206"/>
      <c r="DH26" s="206"/>
      <c r="DI26" s="206"/>
      <c r="DJ26" s="206"/>
      <c r="DK26" s="206"/>
      <c r="DL26" s="206"/>
      <c r="DM26" s="206"/>
      <c r="DN26" s="206"/>
      <c r="DO26" s="206"/>
      <c r="DP26" s="206"/>
      <c r="DQ26" s="206"/>
      <c r="DR26" s="206"/>
      <c r="DS26" s="206"/>
      <c r="DT26" s="206"/>
      <c r="DU26" s="206"/>
      <c r="DV26" s="206"/>
      <c r="DW26" s="206"/>
      <c r="DX26" s="206"/>
      <c r="DY26" s="206"/>
      <c r="DZ26" s="206"/>
      <c r="EA26" s="206"/>
      <c r="EB26" s="206"/>
      <c r="EC26" s="206"/>
      <c r="ED26" s="206"/>
      <c r="EE26" s="206"/>
      <c r="EF26" s="206"/>
      <c r="EG26" s="206"/>
      <c r="EH26" s="206"/>
      <c r="EI26" s="206"/>
      <c r="EJ26" s="206"/>
      <c r="EK26" s="206"/>
      <c r="EL26" s="206"/>
      <c r="EM26" s="206"/>
      <c r="EN26" s="206"/>
      <c r="EO26" s="206"/>
      <c r="EP26" s="206"/>
      <c r="EQ26" s="206"/>
      <c r="ER26" s="206"/>
      <c r="ES26" s="206"/>
    </row>
    <row r="27" spans="2:149" s="220" customFormat="1" x14ac:dyDescent="0.15">
      <c r="B27" s="221"/>
      <c r="C27" s="221"/>
      <c r="D27" s="222"/>
      <c r="E27" s="222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Z27" s="209"/>
      <c r="AA27" s="205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  <c r="BT27" s="206"/>
      <c r="BU27" s="206"/>
      <c r="BV27" s="206"/>
      <c r="BW27" s="206"/>
      <c r="BX27" s="206"/>
      <c r="BY27" s="206"/>
      <c r="BZ27" s="206"/>
      <c r="CA27" s="206"/>
      <c r="CB27" s="206"/>
      <c r="CC27" s="206"/>
      <c r="CD27" s="206"/>
      <c r="CE27" s="206"/>
      <c r="CF27" s="206"/>
      <c r="CG27" s="206"/>
      <c r="CH27" s="206"/>
      <c r="CI27" s="206"/>
      <c r="CJ27" s="206"/>
      <c r="CK27" s="206"/>
      <c r="CL27" s="206"/>
      <c r="CM27" s="206"/>
      <c r="CN27" s="206"/>
      <c r="CO27" s="206"/>
      <c r="CP27" s="206"/>
      <c r="CQ27" s="206"/>
      <c r="CR27" s="206"/>
      <c r="CS27" s="206"/>
      <c r="CT27" s="206"/>
      <c r="CU27" s="206"/>
      <c r="CV27" s="206"/>
      <c r="CW27" s="206"/>
      <c r="CX27" s="206"/>
      <c r="CY27" s="206"/>
      <c r="CZ27" s="206"/>
      <c r="DA27" s="206"/>
      <c r="DB27" s="206"/>
      <c r="DC27" s="206"/>
      <c r="DD27" s="206"/>
      <c r="DE27" s="206"/>
      <c r="DF27" s="206"/>
      <c r="DG27" s="206"/>
      <c r="DH27" s="206"/>
      <c r="DI27" s="206"/>
      <c r="DJ27" s="206"/>
      <c r="DK27" s="206"/>
      <c r="DL27" s="206"/>
      <c r="DM27" s="206"/>
      <c r="DN27" s="206"/>
      <c r="DO27" s="206"/>
      <c r="DP27" s="206"/>
      <c r="DQ27" s="206"/>
      <c r="DR27" s="206"/>
      <c r="DS27" s="206"/>
      <c r="DT27" s="206"/>
      <c r="DU27" s="206"/>
      <c r="DV27" s="206"/>
      <c r="DW27" s="206"/>
      <c r="DX27" s="206"/>
      <c r="DY27" s="206"/>
      <c r="DZ27" s="206"/>
      <c r="EA27" s="206"/>
      <c r="EB27" s="206"/>
      <c r="EC27" s="206"/>
      <c r="ED27" s="206"/>
      <c r="EE27" s="206"/>
      <c r="EF27" s="206"/>
      <c r="EG27" s="206"/>
      <c r="EH27" s="206"/>
      <c r="EI27" s="206"/>
      <c r="EJ27" s="206"/>
      <c r="EK27" s="206"/>
      <c r="EL27" s="206"/>
      <c r="EM27" s="206"/>
      <c r="EN27" s="206"/>
      <c r="EO27" s="206"/>
      <c r="EP27" s="206"/>
      <c r="EQ27" s="206"/>
      <c r="ER27" s="206"/>
      <c r="ES27" s="206"/>
    </row>
    <row r="28" spans="2:149" s="220" customFormat="1" x14ac:dyDescent="0.15">
      <c r="B28" s="221"/>
      <c r="C28" s="221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Z28" s="209"/>
      <c r="AA28" s="205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206"/>
      <c r="BN28" s="206"/>
      <c r="BO28" s="206"/>
      <c r="BP28" s="206"/>
      <c r="BQ28" s="206"/>
      <c r="BR28" s="206"/>
      <c r="BS28" s="206"/>
      <c r="BT28" s="206"/>
      <c r="BU28" s="206"/>
      <c r="BV28" s="206"/>
      <c r="BW28" s="206"/>
      <c r="BX28" s="206"/>
      <c r="BY28" s="206"/>
      <c r="BZ28" s="206"/>
      <c r="CA28" s="206"/>
      <c r="CB28" s="206"/>
      <c r="CC28" s="206"/>
      <c r="CD28" s="206"/>
      <c r="CE28" s="206"/>
      <c r="CF28" s="206"/>
      <c r="CG28" s="206"/>
      <c r="CH28" s="206"/>
      <c r="CI28" s="206"/>
      <c r="CJ28" s="206"/>
      <c r="CK28" s="206"/>
      <c r="CL28" s="206"/>
      <c r="CM28" s="206"/>
      <c r="CN28" s="206"/>
      <c r="CO28" s="206"/>
      <c r="CP28" s="206"/>
      <c r="CQ28" s="206"/>
      <c r="CR28" s="206"/>
      <c r="CS28" s="206"/>
      <c r="CT28" s="206"/>
      <c r="CU28" s="206"/>
      <c r="CV28" s="206"/>
      <c r="CW28" s="206"/>
      <c r="CX28" s="206"/>
      <c r="CY28" s="206"/>
      <c r="CZ28" s="206"/>
      <c r="DA28" s="206"/>
      <c r="DB28" s="206"/>
      <c r="DC28" s="206"/>
      <c r="DD28" s="206"/>
      <c r="DE28" s="206"/>
      <c r="DF28" s="206"/>
      <c r="DG28" s="206"/>
      <c r="DH28" s="206"/>
      <c r="DI28" s="206"/>
      <c r="DJ28" s="206"/>
      <c r="DK28" s="206"/>
      <c r="DL28" s="206"/>
      <c r="DM28" s="206"/>
      <c r="DN28" s="206"/>
      <c r="DO28" s="206"/>
      <c r="DP28" s="206"/>
      <c r="DQ28" s="206"/>
      <c r="DR28" s="206"/>
      <c r="DS28" s="206"/>
      <c r="DT28" s="206"/>
      <c r="DU28" s="206"/>
      <c r="DV28" s="206"/>
      <c r="DW28" s="206"/>
      <c r="DX28" s="206"/>
      <c r="DY28" s="206"/>
      <c r="DZ28" s="206"/>
      <c r="EA28" s="206"/>
      <c r="EB28" s="206"/>
      <c r="EC28" s="206"/>
      <c r="ED28" s="206"/>
      <c r="EE28" s="206"/>
      <c r="EF28" s="206"/>
      <c r="EG28" s="206"/>
      <c r="EH28" s="206"/>
      <c r="EI28" s="206"/>
      <c r="EJ28" s="206"/>
      <c r="EK28" s="206"/>
      <c r="EL28" s="206"/>
      <c r="EM28" s="206"/>
      <c r="EN28" s="206"/>
      <c r="EO28" s="206"/>
      <c r="EP28" s="206"/>
      <c r="EQ28" s="206"/>
      <c r="ER28" s="206"/>
      <c r="ES28" s="206"/>
    </row>
    <row r="29" spans="2:149" s="220" customFormat="1" x14ac:dyDescent="0.15">
      <c r="B29" s="221"/>
      <c r="C29" s="221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Z29" s="209"/>
      <c r="AA29" s="205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  <c r="BJ29" s="206"/>
      <c r="BK29" s="206"/>
      <c r="BL29" s="206"/>
      <c r="BM29" s="206"/>
      <c r="BN29" s="206"/>
      <c r="BO29" s="206"/>
      <c r="BP29" s="206"/>
      <c r="BQ29" s="206"/>
      <c r="BR29" s="206"/>
      <c r="BS29" s="206"/>
      <c r="BT29" s="206"/>
      <c r="BU29" s="206"/>
      <c r="BV29" s="206"/>
      <c r="BW29" s="206"/>
      <c r="BX29" s="206"/>
      <c r="BY29" s="206"/>
      <c r="BZ29" s="206"/>
      <c r="CA29" s="206"/>
      <c r="CB29" s="206"/>
      <c r="CC29" s="206"/>
      <c r="CD29" s="206"/>
      <c r="CE29" s="206"/>
      <c r="CF29" s="206"/>
      <c r="CG29" s="206"/>
      <c r="CH29" s="206"/>
      <c r="CI29" s="206"/>
      <c r="CJ29" s="206"/>
      <c r="CK29" s="206"/>
      <c r="CL29" s="206"/>
      <c r="CM29" s="206"/>
      <c r="CN29" s="206"/>
      <c r="CO29" s="206"/>
      <c r="CP29" s="206"/>
      <c r="CQ29" s="206"/>
      <c r="CR29" s="206"/>
      <c r="CS29" s="206"/>
      <c r="CT29" s="206"/>
      <c r="CU29" s="206"/>
      <c r="CV29" s="206"/>
      <c r="CW29" s="206"/>
      <c r="CX29" s="206"/>
      <c r="CY29" s="206"/>
      <c r="CZ29" s="206"/>
      <c r="DA29" s="206"/>
      <c r="DB29" s="206"/>
      <c r="DC29" s="206"/>
      <c r="DD29" s="206"/>
      <c r="DE29" s="206"/>
      <c r="DF29" s="206"/>
      <c r="DG29" s="206"/>
      <c r="DH29" s="206"/>
      <c r="DI29" s="206"/>
      <c r="DJ29" s="206"/>
      <c r="DK29" s="206"/>
      <c r="DL29" s="206"/>
      <c r="DM29" s="206"/>
      <c r="DN29" s="206"/>
      <c r="DO29" s="206"/>
      <c r="DP29" s="206"/>
      <c r="DQ29" s="206"/>
      <c r="DR29" s="206"/>
      <c r="DS29" s="206"/>
      <c r="DT29" s="206"/>
      <c r="DU29" s="206"/>
      <c r="DV29" s="206"/>
      <c r="DW29" s="206"/>
      <c r="DX29" s="206"/>
      <c r="DY29" s="206"/>
      <c r="DZ29" s="206"/>
      <c r="EA29" s="206"/>
      <c r="EB29" s="206"/>
      <c r="EC29" s="206"/>
      <c r="ED29" s="206"/>
      <c r="EE29" s="206"/>
      <c r="EF29" s="206"/>
      <c r="EG29" s="206"/>
      <c r="EH29" s="206"/>
      <c r="EI29" s="206"/>
      <c r="EJ29" s="206"/>
      <c r="EK29" s="206"/>
      <c r="EL29" s="206"/>
      <c r="EM29" s="206"/>
      <c r="EN29" s="206"/>
      <c r="EO29" s="206"/>
      <c r="EP29" s="206"/>
      <c r="EQ29" s="206"/>
      <c r="ER29" s="206"/>
      <c r="ES29" s="206"/>
    </row>
    <row r="30" spans="2:149" s="220" customFormat="1" x14ac:dyDescent="0.15">
      <c r="B30" s="221"/>
      <c r="C30" s="221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Z30" s="209"/>
      <c r="AA30" s="205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6"/>
      <c r="BZ30" s="206"/>
      <c r="CA30" s="206"/>
      <c r="CB30" s="206"/>
      <c r="CC30" s="206"/>
      <c r="CD30" s="206"/>
      <c r="CE30" s="206"/>
      <c r="CF30" s="206"/>
      <c r="CG30" s="206"/>
      <c r="CH30" s="206"/>
      <c r="CI30" s="206"/>
      <c r="CJ30" s="206"/>
      <c r="CK30" s="206"/>
      <c r="CL30" s="206"/>
      <c r="CM30" s="206"/>
      <c r="CN30" s="206"/>
      <c r="CO30" s="206"/>
      <c r="CP30" s="206"/>
      <c r="CQ30" s="206"/>
      <c r="CR30" s="206"/>
      <c r="CS30" s="206"/>
      <c r="CT30" s="206"/>
      <c r="CU30" s="206"/>
      <c r="CV30" s="206"/>
      <c r="CW30" s="206"/>
      <c r="CX30" s="206"/>
      <c r="CY30" s="206"/>
      <c r="CZ30" s="206"/>
      <c r="DA30" s="206"/>
      <c r="DB30" s="206"/>
      <c r="DC30" s="206"/>
      <c r="DD30" s="206"/>
      <c r="DE30" s="206"/>
      <c r="DF30" s="206"/>
      <c r="DG30" s="206"/>
      <c r="DH30" s="206"/>
      <c r="DI30" s="206"/>
      <c r="DJ30" s="206"/>
      <c r="DK30" s="206"/>
      <c r="DL30" s="206"/>
      <c r="DM30" s="206"/>
      <c r="DN30" s="206"/>
      <c r="DO30" s="206"/>
      <c r="DP30" s="206"/>
      <c r="DQ30" s="206"/>
      <c r="DR30" s="206"/>
      <c r="DS30" s="206"/>
      <c r="DT30" s="206"/>
      <c r="DU30" s="206"/>
      <c r="DV30" s="206"/>
      <c r="DW30" s="206"/>
      <c r="DX30" s="206"/>
      <c r="DY30" s="206"/>
      <c r="DZ30" s="206"/>
      <c r="EA30" s="206"/>
      <c r="EB30" s="206"/>
      <c r="EC30" s="206"/>
      <c r="ED30" s="206"/>
      <c r="EE30" s="206"/>
      <c r="EF30" s="206"/>
      <c r="EG30" s="206"/>
      <c r="EH30" s="206"/>
      <c r="EI30" s="206"/>
      <c r="EJ30" s="206"/>
      <c r="EK30" s="206"/>
      <c r="EL30" s="206"/>
      <c r="EM30" s="206"/>
      <c r="EN30" s="206"/>
      <c r="EO30" s="206"/>
      <c r="EP30" s="206"/>
      <c r="EQ30" s="206"/>
      <c r="ER30" s="206"/>
      <c r="ES30" s="206"/>
    </row>
    <row r="31" spans="2:149" s="220" customFormat="1" x14ac:dyDescent="0.15">
      <c r="B31" s="221"/>
      <c r="C31" s="221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Z31" s="209"/>
      <c r="AA31" s="205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06"/>
      <c r="BZ31" s="206"/>
      <c r="CA31" s="206"/>
      <c r="CB31" s="206"/>
      <c r="CC31" s="206"/>
      <c r="CD31" s="206"/>
      <c r="CE31" s="206"/>
      <c r="CF31" s="206"/>
      <c r="CG31" s="206"/>
      <c r="CH31" s="206"/>
      <c r="CI31" s="206"/>
      <c r="CJ31" s="206"/>
      <c r="CK31" s="206"/>
      <c r="CL31" s="206"/>
      <c r="CM31" s="206"/>
      <c r="CN31" s="206"/>
      <c r="CO31" s="206"/>
      <c r="CP31" s="206"/>
      <c r="CQ31" s="206"/>
      <c r="CR31" s="206"/>
      <c r="CS31" s="206"/>
      <c r="CT31" s="206"/>
      <c r="CU31" s="206"/>
      <c r="CV31" s="206"/>
      <c r="CW31" s="206"/>
      <c r="CX31" s="206"/>
      <c r="CY31" s="206"/>
      <c r="CZ31" s="206"/>
      <c r="DA31" s="206"/>
      <c r="DB31" s="206"/>
      <c r="DC31" s="206"/>
      <c r="DD31" s="206"/>
      <c r="DE31" s="206"/>
      <c r="DF31" s="206"/>
      <c r="DG31" s="206"/>
      <c r="DH31" s="206"/>
      <c r="DI31" s="206"/>
      <c r="DJ31" s="206"/>
      <c r="DK31" s="206"/>
      <c r="DL31" s="206"/>
      <c r="DM31" s="206"/>
      <c r="DN31" s="206"/>
      <c r="DO31" s="206"/>
      <c r="DP31" s="206"/>
      <c r="DQ31" s="206"/>
      <c r="DR31" s="206"/>
      <c r="DS31" s="206"/>
      <c r="DT31" s="206"/>
      <c r="DU31" s="206"/>
      <c r="DV31" s="206"/>
      <c r="DW31" s="206"/>
      <c r="DX31" s="206"/>
      <c r="DY31" s="206"/>
      <c r="DZ31" s="206"/>
      <c r="EA31" s="206"/>
      <c r="EB31" s="206"/>
      <c r="EC31" s="206"/>
      <c r="ED31" s="206"/>
      <c r="EE31" s="206"/>
      <c r="EF31" s="206"/>
      <c r="EG31" s="206"/>
      <c r="EH31" s="206"/>
      <c r="EI31" s="206"/>
      <c r="EJ31" s="206"/>
      <c r="EK31" s="206"/>
      <c r="EL31" s="206"/>
      <c r="EM31" s="206"/>
      <c r="EN31" s="206"/>
      <c r="EO31" s="206"/>
      <c r="EP31" s="206"/>
      <c r="EQ31" s="206"/>
      <c r="ER31" s="206"/>
      <c r="ES31" s="206"/>
    </row>
    <row r="32" spans="2:149" s="220" customFormat="1" x14ac:dyDescent="0.15">
      <c r="B32" s="221"/>
      <c r="C32" s="221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Z32" s="209"/>
      <c r="AA32" s="205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206"/>
      <c r="CA32" s="206"/>
      <c r="CB32" s="206"/>
      <c r="CC32" s="206"/>
      <c r="CD32" s="206"/>
      <c r="CE32" s="206"/>
      <c r="CF32" s="206"/>
      <c r="CG32" s="206"/>
      <c r="CH32" s="206"/>
      <c r="CI32" s="206"/>
      <c r="CJ32" s="206"/>
      <c r="CK32" s="206"/>
      <c r="CL32" s="206"/>
      <c r="CM32" s="206"/>
      <c r="CN32" s="206"/>
      <c r="CO32" s="206"/>
      <c r="CP32" s="206"/>
      <c r="CQ32" s="206"/>
      <c r="CR32" s="206"/>
      <c r="CS32" s="206"/>
      <c r="CT32" s="206"/>
      <c r="CU32" s="206"/>
      <c r="CV32" s="206"/>
      <c r="CW32" s="206"/>
      <c r="CX32" s="206"/>
      <c r="CY32" s="206"/>
      <c r="CZ32" s="206"/>
      <c r="DA32" s="206"/>
      <c r="DB32" s="206"/>
      <c r="DC32" s="206"/>
      <c r="DD32" s="206"/>
      <c r="DE32" s="206"/>
      <c r="DF32" s="206"/>
      <c r="DG32" s="206"/>
      <c r="DH32" s="206"/>
      <c r="DI32" s="206"/>
      <c r="DJ32" s="206"/>
      <c r="DK32" s="206"/>
      <c r="DL32" s="206"/>
      <c r="DM32" s="206"/>
      <c r="DN32" s="206"/>
      <c r="DO32" s="206"/>
      <c r="DP32" s="206"/>
      <c r="DQ32" s="206"/>
      <c r="DR32" s="206"/>
      <c r="DS32" s="206"/>
      <c r="DT32" s="206"/>
      <c r="DU32" s="206"/>
      <c r="DV32" s="206"/>
      <c r="DW32" s="206"/>
      <c r="DX32" s="206"/>
      <c r="DY32" s="206"/>
      <c r="DZ32" s="206"/>
      <c r="EA32" s="206"/>
      <c r="EB32" s="206"/>
      <c r="EC32" s="206"/>
      <c r="ED32" s="206"/>
      <c r="EE32" s="206"/>
      <c r="EF32" s="206"/>
      <c r="EG32" s="206"/>
      <c r="EH32" s="206"/>
      <c r="EI32" s="206"/>
      <c r="EJ32" s="206"/>
      <c r="EK32" s="206"/>
      <c r="EL32" s="206"/>
      <c r="EM32" s="206"/>
      <c r="EN32" s="206"/>
      <c r="EO32" s="206"/>
      <c r="EP32" s="206"/>
      <c r="EQ32" s="206"/>
      <c r="ER32" s="206"/>
      <c r="ES32" s="206"/>
    </row>
    <row r="33" spans="2:149" s="220" customFormat="1" x14ac:dyDescent="0.15">
      <c r="B33" s="221"/>
      <c r="C33" s="221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Z33" s="209"/>
      <c r="AA33" s="205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206"/>
      <c r="CA33" s="206"/>
      <c r="CB33" s="206"/>
      <c r="CC33" s="206"/>
      <c r="CD33" s="206"/>
      <c r="CE33" s="206"/>
      <c r="CF33" s="206"/>
      <c r="CG33" s="206"/>
      <c r="CH33" s="206"/>
      <c r="CI33" s="206"/>
      <c r="CJ33" s="206"/>
      <c r="CK33" s="206"/>
      <c r="CL33" s="206"/>
      <c r="CM33" s="206"/>
      <c r="CN33" s="206"/>
      <c r="CO33" s="206"/>
      <c r="CP33" s="206"/>
      <c r="CQ33" s="206"/>
      <c r="CR33" s="206"/>
      <c r="CS33" s="206"/>
      <c r="CT33" s="206"/>
      <c r="CU33" s="206"/>
      <c r="CV33" s="206"/>
      <c r="CW33" s="206"/>
      <c r="CX33" s="206"/>
      <c r="CY33" s="206"/>
      <c r="CZ33" s="206"/>
      <c r="DA33" s="206"/>
      <c r="DB33" s="206"/>
      <c r="DC33" s="206"/>
      <c r="DD33" s="206"/>
      <c r="DE33" s="206"/>
      <c r="DF33" s="206"/>
      <c r="DG33" s="206"/>
      <c r="DH33" s="206"/>
      <c r="DI33" s="206"/>
      <c r="DJ33" s="206"/>
      <c r="DK33" s="206"/>
      <c r="DL33" s="206"/>
      <c r="DM33" s="206"/>
      <c r="DN33" s="206"/>
      <c r="DO33" s="206"/>
      <c r="DP33" s="206"/>
      <c r="DQ33" s="206"/>
      <c r="DR33" s="206"/>
      <c r="DS33" s="206"/>
      <c r="DT33" s="206"/>
      <c r="DU33" s="206"/>
      <c r="DV33" s="206"/>
      <c r="DW33" s="206"/>
      <c r="DX33" s="206"/>
      <c r="DY33" s="206"/>
      <c r="DZ33" s="206"/>
      <c r="EA33" s="206"/>
      <c r="EB33" s="206"/>
      <c r="EC33" s="206"/>
      <c r="ED33" s="206"/>
      <c r="EE33" s="206"/>
      <c r="EF33" s="206"/>
      <c r="EG33" s="206"/>
      <c r="EH33" s="206"/>
      <c r="EI33" s="206"/>
      <c r="EJ33" s="206"/>
      <c r="EK33" s="206"/>
      <c r="EL33" s="206"/>
      <c r="EM33" s="206"/>
      <c r="EN33" s="206"/>
      <c r="EO33" s="206"/>
      <c r="EP33" s="206"/>
      <c r="EQ33" s="206"/>
      <c r="ER33" s="206"/>
      <c r="ES33" s="206"/>
    </row>
    <row r="34" spans="2:149" s="220" customFormat="1" x14ac:dyDescent="0.15">
      <c r="B34" s="221"/>
      <c r="C34" s="221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Z34" s="209"/>
      <c r="AA34" s="205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  <c r="BQ34" s="206"/>
      <c r="BR34" s="206"/>
      <c r="BS34" s="206"/>
      <c r="BT34" s="206"/>
      <c r="BU34" s="206"/>
      <c r="BV34" s="206"/>
      <c r="BW34" s="206"/>
      <c r="BX34" s="206"/>
      <c r="BY34" s="206"/>
      <c r="BZ34" s="206"/>
      <c r="CA34" s="206"/>
      <c r="CB34" s="206"/>
      <c r="CC34" s="206"/>
      <c r="CD34" s="206"/>
      <c r="CE34" s="206"/>
      <c r="CF34" s="206"/>
      <c r="CG34" s="206"/>
      <c r="CH34" s="206"/>
      <c r="CI34" s="206"/>
      <c r="CJ34" s="206"/>
      <c r="CK34" s="206"/>
      <c r="CL34" s="206"/>
      <c r="CM34" s="206"/>
      <c r="CN34" s="206"/>
      <c r="CO34" s="206"/>
      <c r="CP34" s="206"/>
      <c r="CQ34" s="206"/>
      <c r="CR34" s="206"/>
      <c r="CS34" s="206"/>
      <c r="CT34" s="206"/>
      <c r="CU34" s="206"/>
      <c r="CV34" s="206"/>
      <c r="CW34" s="206"/>
      <c r="CX34" s="206"/>
      <c r="CY34" s="206"/>
      <c r="CZ34" s="206"/>
      <c r="DA34" s="206"/>
      <c r="DB34" s="206"/>
      <c r="DC34" s="206"/>
      <c r="DD34" s="206"/>
      <c r="DE34" s="206"/>
      <c r="DF34" s="206"/>
      <c r="DG34" s="206"/>
      <c r="DH34" s="206"/>
      <c r="DI34" s="206"/>
      <c r="DJ34" s="206"/>
      <c r="DK34" s="206"/>
      <c r="DL34" s="206"/>
      <c r="DM34" s="206"/>
      <c r="DN34" s="206"/>
      <c r="DO34" s="206"/>
      <c r="DP34" s="206"/>
      <c r="DQ34" s="206"/>
      <c r="DR34" s="206"/>
      <c r="DS34" s="206"/>
      <c r="DT34" s="206"/>
      <c r="DU34" s="206"/>
      <c r="DV34" s="206"/>
      <c r="DW34" s="206"/>
      <c r="DX34" s="206"/>
      <c r="DY34" s="206"/>
      <c r="DZ34" s="206"/>
      <c r="EA34" s="206"/>
      <c r="EB34" s="206"/>
      <c r="EC34" s="206"/>
      <c r="ED34" s="206"/>
      <c r="EE34" s="206"/>
      <c r="EF34" s="206"/>
      <c r="EG34" s="206"/>
      <c r="EH34" s="206"/>
      <c r="EI34" s="206"/>
      <c r="EJ34" s="206"/>
      <c r="EK34" s="206"/>
      <c r="EL34" s="206"/>
      <c r="EM34" s="206"/>
      <c r="EN34" s="206"/>
      <c r="EO34" s="206"/>
      <c r="EP34" s="206"/>
      <c r="EQ34" s="206"/>
      <c r="ER34" s="206"/>
      <c r="ES34" s="206"/>
    </row>
    <row r="35" spans="2:149" s="220" customFormat="1" x14ac:dyDescent="0.15">
      <c r="B35" s="221"/>
      <c r="C35" s="221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Z35" s="209"/>
      <c r="AA35" s="205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  <c r="BJ35" s="206"/>
      <c r="BK35" s="206"/>
      <c r="BL35" s="206"/>
      <c r="BM35" s="206"/>
      <c r="BN35" s="206"/>
      <c r="BO35" s="206"/>
      <c r="BP35" s="206"/>
      <c r="BQ35" s="206"/>
      <c r="BR35" s="206"/>
      <c r="BS35" s="206"/>
      <c r="BT35" s="206"/>
      <c r="BU35" s="206"/>
      <c r="BV35" s="206"/>
      <c r="BW35" s="206"/>
      <c r="BX35" s="206"/>
      <c r="BY35" s="206"/>
      <c r="BZ35" s="206"/>
      <c r="CA35" s="206"/>
      <c r="CB35" s="206"/>
      <c r="CC35" s="206"/>
      <c r="CD35" s="206"/>
      <c r="CE35" s="206"/>
      <c r="CF35" s="206"/>
      <c r="CG35" s="206"/>
      <c r="CH35" s="206"/>
      <c r="CI35" s="206"/>
      <c r="CJ35" s="206"/>
      <c r="CK35" s="206"/>
      <c r="CL35" s="206"/>
      <c r="CM35" s="206"/>
      <c r="CN35" s="206"/>
      <c r="CO35" s="206"/>
      <c r="CP35" s="206"/>
      <c r="CQ35" s="206"/>
      <c r="CR35" s="206"/>
      <c r="CS35" s="206"/>
      <c r="CT35" s="206"/>
      <c r="CU35" s="206"/>
      <c r="CV35" s="206"/>
      <c r="CW35" s="206"/>
      <c r="CX35" s="206"/>
      <c r="CY35" s="206"/>
      <c r="CZ35" s="206"/>
      <c r="DA35" s="206"/>
      <c r="DB35" s="206"/>
      <c r="DC35" s="206"/>
      <c r="DD35" s="206"/>
      <c r="DE35" s="206"/>
      <c r="DF35" s="206"/>
      <c r="DG35" s="206"/>
      <c r="DH35" s="206"/>
      <c r="DI35" s="206"/>
      <c r="DJ35" s="206"/>
      <c r="DK35" s="206"/>
      <c r="DL35" s="206"/>
      <c r="DM35" s="206"/>
      <c r="DN35" s="206"/>
      <c r="DO35" s="206"/>
      <c r="DP35" s="206"/>
      <c r="DQ35" s="206"/>
      <c r="DR35" s="206"/>
      <c r="DS35" s="206"/>
      <c r="DT35" s="206"/>
      <c r="DU35" s="206"/>
      <c r="DV35" s="206"/>
      <c r="DW35" s="206"/>
      <c r="DX35" s="206"/>
      <c r="DY35" s="206"/>
      <c r="DZ35" s="206"/>
      <c r="EA35" s="206"/>
      <c r="EB35" s="206"/>
      <c r="EC35" s="206"/>
      <c r="ED35" s="206"/>
      <c r="EE35" s="206"/>
      <c r="EF35" s="206"/>
      <c r="EG35" s="206"/>
      <c r="EH35" s="206"/>
      <c r="EI35" s="206"/>
      <c r="EJ35" s="206"/>
      <c r="EK35" s="206"/>
      <c r="EL35" s="206"/>
      <c r="EM35" s="206"/>
      <c r="EN35" s="206"/>
      <c r="EO35" s="206"/>
      <c r="EP35" s="206"/>
      <c r="EQ35" s="206"/>
      <c r="ER35" s="206"/>
      <c r="ES35" s="206"/>
    </row>
    <row r="36" spans="2:149" s="220" customFormat="1" x14ac:dyDescent="0.15">
      <c r="B36" s="221"/>
      <c r="C36" s="221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Z36" s="209"/>
      <c r="AA36" s="205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6"/>
      <c r="BO36" s="206"/>
      <c r="BP36" s="206"/>
      <c r="BQ36" s="206"/>
      <c r="BR36" s="206"/>
      <c r="BS36" s="206"/>
      <c r="BT36" s="206"/>
      <c r="BU36" s="206"/>
      <c r="BV36" s="206"/>
      <c r="BW36" s="206"/>
      <c r="BX36" s="206"/>
      <c r="BY36" s="206"/>
      <c r="BZ36" s="206"/>
      <c r="CA36" s="206"/>
      <c r="CB36" s="206"/>
      <c r="CC36" s="206"/>
      <c r="CD36" s="206"/>
      <c r="CE36" s="206"/>
      <c r="CF36" s="206"/>
      <c r="CG36" s="206"/>
      <c r="CH36" s="206"/>
      <c r="CI36" s="206"/>
      <c r="CJ36" s="206"/>
      <c r="CK36" s="206"/>
      <c r="CL36" s="206"/>
      <c r="CM36" s="206"/>
      <c r="CN36" s="206"/>
      <c r="CO36" s="206"/>
      <c r="CP36" s="206"/>
      <c r="CQ36" s="206"/>
      <c r="CR36" s="206"/>
      <c r="CS36" s="206"/>
      <c r="CT36" s="206"/>
      <c r="CU36" s="206"/>
      <c r="CV36" s="206"/>
      <c r="CW36" s="206"/>
      <c r="CX36" s="206"/>
      <c r="CY36" s="206"/>
      <c r="CZ36" s="206"/>
      <c r="DA36" s="206"/>
      <c r="DB36" s="206"/>
      <c r="DC36" s="206"/>
      <c r="DD36" s="206"/>
      <c r="DE36" s="206"/>
      <c r="DF36" s="206"/>
      <c r="DG36" s="206"/>
      <c r="DH36" s="206"/>
      <c r="DI36" s="206"/>
      <c r="DJ36" s="206"/>
      <c r="DK36" s="206"/>
      <c r="DL36" s="206"/>
      <c r="DM36" s="206"/>
      <c r="DN36" s="206"/>
      <c r="DO36" s="206"/>
      <c r="DP36" s="206"/>
      <c r="DQ36" s="206"/>
      <c r="DR36" s="206"/>
      <c r="DS36" s="206"/>
      <c r="DT36" s="206"/>
      <c r="DU36" s="206"/>
      <c r="DV36" s="206"/>
      <c r="DW36" s="206"/>
      <c r="DX36" s="206"/>
      <c r="DY36" s="206"/>
      <c r="DZ36" s="206"/>
      <c r="EA36" s="206"/>
      <c r="EB36" s="206"/>
      <c r="EC36" s="206"/>
      <c r="ED36" s="206"/>
      <c r="EE36" s="206"/>
      <c r="EF36" s="206"/>
      <c r="EG36" s="206"/>
      <c r="EH36" s="206"/>
      <c r="EI36" s="206"/>
      <c r="EJ36" s="206"/>
      <c r="EK36" s="206"/>
      <c r="EL36" s="206"/>
      <c r="EM36" s="206"/>
      <c r="EN36" s="206"/>
      <c r="EO36" s="206"/>
      <c r="EP36" s="206"/>
      <c r="EQ36" s="206"/>
      <c r="ER36" s="206"/>
      <c r="ES36" s="206"/>
    </row>
    <row r="37" spans="2:149" s="220" customFormat="1" x14ac:dyDescent="0.15">
      <c r="B37" s="221"/>
      <c r="C37" s="221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Z37" s="209"/>
      <c r="AA37" s="205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  <c r="BJ37" s="206"/>
      <c r="BK37" s="206"/>
      <c r="BL37" s="206"/>
      <c r="BM37" s="206"/>
      <c r="BN37" s="206"/>
      <c r="BO37" s="206"/>
      <c r="BP37" s="206"/>
      <c r="BQ37" s="206"/>
      <c r="BR37" s="206"/>
      <c r="BS37" s="206"/>
      <c r="BT37" s="206"/>
      <c r="BU37" s="206"/>
      <c r="BV37" s="206"/>
      <c r="BW37" s="206"/>
      <c r="BX37" s="206"/>
      <c r="BY37" s="206"/>
      <c r="BZ37" s="206"/>
      <c r="CA37" s="206"/>
      <c r="CB37" s="206"/>
      <c r="CC37" s="206"/>
      <c r="CD37" s="206"/>
      <c r="CE37" s="206"/>
      <c r="CF37" s="206"/>
      <c r="CG37" s="206"/>
      <c r="CH37" s="206"/>
      <c r="CI37" s="206"/>
      <c r="CJ37" s="206"/>
      <c r="CK37" s="206"/>
      <c r="CL37" s="206"/>
      <c r="CM37" s="206"/>
      <c r="CN37" s="206"/>
      <c r="CO37" s="206"/>
      <c r="CP37" s="206"/>
      <c r="CQ37" s="206"/>
      <c r="CR37" s="206"/>
      <c r="CS37" s="206"/>
      <c r="CT37" s="206"/>
      <c r="CU37" s="206"/>
      <c r="CV37" s="206"/>
      <c r="CW37" s="206"/>
      <c r="CX37" s="206"/>
      <c r="CY37" s="206"/>
      <c r="CZ37" s="206"/>
      <c r="DA37" s="206"/>
      <c r="DB37" s="206"/>
      <c r="DC37" s="206"/>
      <c r="DD37" s="206"/>
      <c r="DE37" s="206"/>
      <c r="DF37" s="206"/>
      <c r="DG37" s="206"/>
      <c r="DH37" s="206"/>
      <c r="DI37" s="206"/>
      <c r="DJ37" s="206"/>
      <c r="DK37" s="206"/>
      <c r="DL37" s="206"/>
      <c r="DM37" s="206"/>
      <c r="DN37" s="206"/>
      <c r="DO37" s="206"/>
      <c r="DP37" s="206"/>
      <c r="DQ37" s="206"/>
      <c r="DR37" s="206"/>
      <c r="DS37" s="206"/>
      <c r="DT37" s="206"/>
      <c r="DU37" s="206"/>
      <c r="DV37" s="206"/>
      <c r="DW37" s="206"/>
      <c r="DX37" s="206"/>
      <c r="DY37" s="206"/>
      <c r="DZ37" s="206"/>
      <c r="EA37" s="206"/>
      <c r="EB37" s="206"/>
      <c r="EC37" s="206"/>
      <c r="ED37" s="206"/>
      <c r="EE37" s="206"/>
      <c r="EF37" s="206"/>
      <c r="EG37" s="206"/>
      <c r="EH37" s="206"/>
      <c r="EI37" s="206"/>
      <c r="EJ37" s="206"/>
      <c r="EK37" s="206"/>
      <c r="EL37" s="206"/>
      <c r="EM37" s="206"/>
      <c r="EN37" s="206"/>
      <c r="EO37" s="206"/>
      <c r="EP37" s="206"/>
      <c r="EQ37" s="206"/>
      <c r="ER37" s="206"/>
      <c r="ES37" s="206"/>
    </row>
    <row r="38" spans="2:149" s="220" customFormat="1" x14ac:dyDescent="0.15">
      <c r="B38" s="221"/>
      <c r="C38" s="221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Z38" s="209"/>
      <c r="AA38" s="205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206"/>
      <c r="BM38" s="206"/>
      <c r="BN38" s="206"/>
      <c r="BO38" s="206"/>
      <c r="BP38" s="206"/>
      <c r="BQ38" s="206"/>
      <c r="BR38" s="206"/>
      <c r="BS38" s="206"/>
      <c r="BT38" s="206"/>
      <c r="BU38" s="206"/>
      <c r="BV38" s="206"/>
      <c r="BW38" s="206"/>
      <c r="BX38" s="206"/>
      <c r="BY38" s="206"/>
      <c r="BZ38" s="206"/>
      <c r="CA38" s="206"/>
      <c r="CB38" s="206"/>
      <c r="CC38" s="206"/>
      <c r="CD38" s="206"/>
      <c r="CE38" s="206"/>
      <c r="CF38" s="206"/>
      <c r="CG38" s="206"/>
      <c r="CH38" s="206"/>
      <c r="CI38" s="206"/>
      <c r="CJ38" s="206"/>
      <c r="CK38" s="206"/>
      <c r="CL38" s="206"/>
      <c r="CM38" s="206"/>
      <c r="CN38" s="206"/>
      <c r="CO38" s="206"/>
      <c r="CP38" s="206"/>
      <c r="CQ38" s="206"/>
      <c r="CR38" s="206"/>
      <c r="CS38" s="206"/>
      <c r="CT38" s="206"/>
      <c r="CU38" s="206"/>
      <c r="CV38" s="206"/>
      <c r="CW38" s="206"/>
      <c r="CX38" s="206"/>
      <c r="CY38" s="206"/>
      <c r="CZ38" s="206"/>
      <c r="DA38" s="206"/>
      <c r="DB38" s="206"/>
      <c r="DC38" s="206"/>
      <c r="DD38" s="206"/>
      <c r="DE38" s="206"/>
      <c r="DF38" s="206"/>
      <c r="DG38" s="206"/>
      <c r="DH38" s="206"/>
      <c r="DI38" s="206"/>
      <c r="DJ38" s="206"/>
      <c r="DK38" s="206"/>
      <c r="DL38" s="206"/>
      <c r="DM38" s="206"/>
      <c r="DN38" s="206"/>
      <c r="DO38" s="206"/>
      <c r="DP38" s="206"/>
      <c r="DQ38" s="206"/>
      <c r="DR38" s="206"/>
      <c r="DS38" s="206"/>
      <c r="DT38" s="206"/>
      <c r="DU38" s="206"/>
      <c r="DV38" s="206"/>
      <c r="DW38" s="206"/>
      <c r="DX38" s="206"/>
      <c r="DY38" s="206"/>
      <c r="DZ38" s="206"/>
      <c r="EA38" s="206"/>
      <c r="EB38" s="206"/>
      <c r="EC38" s="206"/>
      <c r="ED38" s="206"/>
      <c r="EE38" s="206"/>
      <c r="EF38" s="206"/>
      <c r="EG38" s="206"/>
      <c r="EH38" s="206"/>
      <c r="EI38" s="206"/>
      <c r="EJ38" s="206"/>
      <c r="EK38" s="206"/>
      <c r="EL38" s="206"/>
      <c r="EM38" s="206"/>
      <c r="EN38" s="206"/>
      <c r="EO38" s="206"/>
      <c r="EP38" s="206"/>
      <c r="EQ38" s="206"/>
      <c r="ER38" s="206"/>
      <c r="ES38" s="206"/>
    </row>
    <row r="39" spans="2:149" s="220" customFormat="1" x14ac:dyDescent="0.15">
      <c r="B39" s="221"/>
      <c r="C39" s="221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Z39" s="209"/>
      <c r="AA39" s="205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  <c r="BJ39" s="206"/>
      <c r="BK39" s="206"/>
      <c r="BL39" s="206"/>
      <c r="BM39" s="206"/>
      <c r="BN39" s="206"/>
      <c r="BO39" s="206"/>
      <c r="BP39" s="206"/>
      <c r="BQ39" s="206"/>
      <c r="BR39" s="206"/>
      <c r="BS39" s="206"/>
      <c r="BT39" s="206"/>
      <c r="BU39" s="206"/>
      <c r="BV39" s="206"/>
      <c r="BW39" s="206"/>
      <c r="BX39" s="206"/>
      <c r="BY39" s="206"/>
      <c r="BZ39" s="206"/>
      <c r="CA39" s="206"/>
      <c r="CB39" s="206"/>
      <c r="CC39" s="206"/>
      <c r="CD39" s="206"/>
      <c r="CE39" s="206"/>
      <c r="CF39" s="206"/>
      <c r="CG39" s="206"/>
      <c r="CH39" s="206"/>
      <c r="CI39" s="206"/>
      <c r="CJ39" s="206"/>
      <c r="CK39" s="206"/>
      <c r="CL39" s="206"/>
      <c r="CM39" s="206"/>
      <c r="CN39" s="206"/>
      <c r="CO39" s="206"/>
      <c r="CP39" s="206"/>
      <c r="CQ39" s="206"/>
      <c r="CR39" s="206"/>
      <c r="CS39" s="206"/>
      <c r="CT39" s="206"/>
      <c r="CU39" s="206"/>
      <c r="CV39" s="206"/>
      <c r="CW39" s="206"/>
      <c r="CX39" s="206"/>
      <c r="CY39" s="206"/>
      <c r="CZ39" s="206"/>
      <c r="DA39" s="206"/>
      <c r="DB39" s="206"/>
      <c r="DC39" s="206"/>
      <c r="DD39" s="206"/>
      <c r="DE39" s="206"/>
      <c r="DF39" s="206"/>
      <c r="DG39" s="206"/>
      <c r="DH39" s="206"/>
      <c r="DI39" s="206"/>
      <c r="DJ39" s="206"/>
      <c r="DK39" s="206"/>
      <c r="DL39" s="206"/>
      <c r="DM39" s="206"/>
      <c r="DN39" s="206"/>
      <c r="DO39" s="206"/>
      <c r="DP39" s="206"/>
      <c r="DQ39" s="206"/>
      <c r="DR39" s="206"/>
      <c r="DS39" s="206"/>
      <c r="DT39" s="206"/>
      <c r="DU39" s="206"/>
      <c r="DV39" s="206"/>
      <c r="DW39" s="206"/>
      <c r="DX39" s="206"/>
      <c r="DY39" s="206"/>
      <c r="DZ39" s="206"/>
      <c r="EA39" s="206"/>
      <c r="EB39" s="206"/>
      <c r="EC39" s="206"/>
      <c r="ED39" s="206"/>
      <c r="EE39" s="206"/>
      <c r="EF39" s="206"/>
      <c r="EG39" s="206"/>
      <c r="EH39" s="206"/>
      <c r="EI39" s="206"/>
      <c r="EJ39" s="206"/>
      <c r="EK39" s="206"/>
      <c r="EL39" s="206"/>
      <c r="EM39" s="206"/>
      <c r="EN39" s="206"/>
      <c r="EO39" s="206"/>
      <c r="EP39" s="206"/>
      <c r="EQ39" s="206"/>
      <c r="ER39" s="206"/>
      <c r="ES39" s="206"/>
    </row>
    <row r="40" spans="2:149" s="220" customFormat="1" x14ac:dyDescent="0.15">
      <c r="B40" s="221"/>
      <c r="C40" s="221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Z40" s="209"/>
      <c r="AA40" s="205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06"/>
      <c r="BZ40" s="206"/>
      <c r="CA40" s="206"/>
      <c r="CB40" s="206"/>
      <c r="CC40" s="206"/>
      <c r="CD40" s="206"/>
      <c r="CE40" s="206"/>
      <c r="CF40" s="206"/>
      <c r="CG40" s="206"/>
      <c r="CH40" s="206"/>
      <c r="CI40" s="206"/>
      <c r="CJ40" s="206"/>
      <c r="CK40" s="206"/>
      <c r="CL40" s="206"/>
      <c r="CM40" s="206"/>
      <c r="CN40" s="206"/>
      <c r="CO40" s="206"/>
      <c r="CP40" s="206"/>
      <c r="CQ40" s="206"/>
      <c r="CR40" s="206"/>
      <c r="CS40" s="206"/>
      <c r="CT40" s="206"/>
      <c r="CU40" s="206"/>
      <c r="CV40" s="206"/>
      <c r="CW40" s="206"/>
      <c r="CX40" s="206"/>
      <c r="CY40" s="206"/>
      <c r="CZ40" s="206"/>
      <c r="DA40" s="206"/>
      <c r="DB40" s="206"/>
      <c r="DC40" s="206"/>
      <c r="DD40" s="206"/>
      <c r="DE40" s="206"/>
      <c r="DF40" s="206"/>
      <c r="DG40" s="206"/>
      <c r="DH40" s="206"/>
      <c r="DI40" s="206"/>
      <c r="DJ40" s="206"/>
      <c r="DK40" s="206"/>
      <c r="DL40" s="206"/>
      <c r="DM40" s="206"/>
      <c r="DN40" s="206"/>
      <c r="DO40" s="206"/>
      <c r="DP40" s="206"/>
      <c r="DQ40" s="206"/>
      <c r="DR40" s="206"/>
      <c r="DS40" s="206"/>
      <c r="DT40" s="206"/>
      <c r="DU40" s="206"/>
      <c r="DV40" s="206"/>
      <c r="DW40" s="206"/>
      <c r="DX40" s="206"/>
      <c r="DY40" s="206"/>
      <c r="DZ40" s="206"/>
      <c r="EA40" s="206"/>
      <c r="EB40" s="206"/>
      <c r="EC40" s="206"/>
      <c r="ED40" s="206"/>
      <c r="EE40" s="206"/>
      <c r="EF40" s="206"/>
      <c r="EG40" s="206"/>
      <c r="EH40" s="206"/>
      <c r="EI40" s="206"/>
      <c r="EJ40" s="206"/>
      <c r="EK40" s="206"/>
      <c r="EL40" s="206"/>
      <c r="EM40" s="206"/>
      <c r="EN40" s="206"/>
      <c r="EO40" s="206"/>
      <c r="EP40" s="206"/>
      <c r="EQ40" s="206"/>
      <c r="ER40" s="206"/>
      <c r="ES40" s="206"/>
    </row>
    <row r="41" spans="2:149" s="220" customFormat="1" x14ac:dyDescent="0.15">
      <c r="B41" s="221"/>
      <c r="C41" s="221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Z41" s="209"/>
      <c r="AA41" s="205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206"/>
      <c r="CA41" s="206"/>
      <c r="CB41" s="206"/>
      <c r="CC41" s="206"/>
      <c r="CD41" s="206"/>
      <c r="CE41" s="206"/>
      <c r="CF41" s="206"/>
      <c r="CG41" s="206"/>
      <c r="CH41" s="206"/>
      <c r="CI41" s="206"/>
      <c r="CJ41" s="206"/>
      <c r="CK41" s="206"/>
      <c r="CL41" s="206"/>
      <c r="CM41" s="206"/>
      <c r="CN41" s="206"/>
      <c r="CO41" s="206"/>
      <c r="CP41" s="206"/>
      <c r="CQ41" s="206"/>
      <c r="CR41" s="206"/>
      <c r="CS41" s="206"/>
      <c r="CT41" s="206"/>
      <c r="CU41" s="206"/>
      <c r="CV41" s="206"/>
      <c r="CW41" s="206"/>
      <c r="CX41" s="206"/>
      <c r="CY41" s="206"/>
      <c r="CZ41" s="206"/>
      <c r="DA41" s="206"/>
      <c r="DB41" s="206"/>
      <c r="DC41" s="206"/>
      <c r="DD41" s="206"/>
      <c r="DE41" s="206"/>
      <c r="DF41" s="206"/>
      <c r="DG41" s="206"/>
      <c r="DH41" s="206"/>
      <c r="DI41" s="206"/>
      <c r="DJ41" s="206"/>
      <c r="DK41" s="206"/>
      <c r="DL41" s="206"/>
      <c r="DM41" s="206"/>
      <c r="DN41" s="206"/>
      <c r="DO41" s="206"/>
      <c r="DP41" s="206"/>
      <c r="DQ41" s="206"/>
      <c r="DR41" s="206"/>
      <c r="DS41" s="206"/>
      <c r="DT41" s="206"/>
      <c r="DU41" s="206"/>
      <c r="DV41" s="206"/>
      <c r="DW41" s="206"/>
      <c r="DX41" s="206"/>
      <c r="DY41" s="206"/>
      <c r="DZ41" s="206"/>
      <c r="EA41" s="206"/>
      <c r="EB41" s="206"/>
      <c r="EC41" s="206"/>
      <c r="ED41" s="206"/>
      <c r="EE41" s="206"/>
      <c r="EF41" s="206"/>
      <c r="EG41" s="206"/>
      <c r="EH41" s="206"/>
      <c r="EI41" s="206"/>
      <c r="EJ41" s="206"/>
      <c r="EK41" s="206"/>
      <c r="EL41" s="206"/>
      <c r="EM41" s="206"/>
      <c r="EN41" s="206"/>
      <c r="EO41" s="206"/>
      <c r="EP41" s="206"/>
      <c r="EQ41" s="206"/>
      <c r="ER41" s="206"/>
      <c r="ES41" s="206"/>
    </row>
    <row r="42" spans="2:149" s="220" customFormat="1" x14ac:dyDescent="0.15">
      <c r="B42" s="221"/>
      <c r="C42" s="221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Z42" s="209"/>
      <c r="AA42" s="205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206"/>
      <c r="CA42" s="206"/>
      <c r="CB42" s="206"/>
      <c r="CC42" s="206"/>
      <c r="CD42" s="206"/>
      <c r="CE42" s="206"/>
      <c r="CF42" s="206"/>
      <c r="CG42" s="206"/>
      <c r="CH42" s="206"/>
      <c r="CI42" s="206"/>
      <c r="CJ42" s="206"/>
      <c r="CK42" s="206"/>
      <c r="CL42" s="206"/>
      <c r="CM42" s="206"/>
      <c r="CN42" s="206"/>
      <c r="CO42" s="206"/>
      <c r="CP42" s="206"/>
      <c r="CQ42" s="206"/>
      <c r="CR42" s="206"/>
      <c r="CS42" s="206"/>
      <c r="CT42" s="206"/>
      <c r="CU42" s="206"/>
      <c r="CV42" s="206"/>
      <c r="CW42" s="206"/>
      <c r="CX42" s="206"/>
      <c r="CY42" s="206"/>
      <c r="CZ42" s="206"/>
      <c r="DA42" s="206"/>
      <c r="DB42" s="206"/>
      <c r="DC42" s="206"/>
      <c r="DD42" s="206"/>
      <c r="DE42" s="206"/>
      <c r="DF42" s="206"/>
      <c r="DG42" s="206"/>
      <c r="DH42" s="206"/>
      <c r="DI42" s="206"/>
      <c r="DJ42" s="206"/>
      <c r="DK42" s="206"/>
      <c r="DL42" s="206"/>
      <c r="DM42" s="206"/>
      <c r="DN42" s="206"/>
      <c r="DO42" s="206"/>
      <c r="DP42" s="206"/>
      <c r="DQ42" s="206"/>
      <c r="DR42" s="206"/>
      <c r="DS42" s="206"/>
      <c r="DT42" s="206"/>
      <c r="DU42" s="206"/>
      <c r="DV42" s="206"/>
      <c r="DW42" s="206"/>
      <c r="DX42" s="206"/>
      <c r="DY42" s="206"/>
      <c r="DZ42" s="206"/>
      <c r="EA42" s="206"/>
      <c r="EB42" s="206"/>
      <c r="EC42" s="206"/>
      <c r="ED42" s="206"/>
      <c r="EE42" s="206"/>
      <c r="EF42" s="206"/>
      <c r="EG42" s="206"/>
      <c r="EH42" s="206"/>
      <c r="EI42" s="206"/>
      <c r="EJ42" s="206"/>
      <c r="EK42" s="206"/>
      <c r="EL42" s="206"/>
      <c r="EM42" s="206"/>
      <c r="EN42" s="206"/>
      <c r="EO42" s="206"/>
      <c r="EP42" s="206"/>
      <c r="EQ42" s="206"/>
      <c r="ER42" s="206"/>
      <c r="ES42" s="206"/>
    </row>
    <row r="43" spans="2:149" s="220" customFormat="1" x14ac:dyDescent="0.15">
      <c r="B43" s="221"/>
      <c r="C43" s="221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Z43" s="209"/>
      <c r="AA43" s="205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  <c r="BJ43" s="206"/>
      <c r="BK43" s="206"/>
      <c r="BL43" s="206"/>
      <c r="BM43" s="206"/>
      <c r="BN43" s="206"/>
      <c r="BO43" s="206"/>
      <c r="BP43" s="206"/>
      <c r="BQ43" s="206"/>
      <c r="BR43" s="206"/>
      <c r="BS43" s="206"/>
      <c r="BT43" s="206"/>
      <c r="BU43" s="206"/>
      <c r="BV43" s="206"/>
      <c r="BW43" s="206"/>
      <c r="BX43" s="206"/>
      <c r="BY43" s="206"/>
      <c r="BZ43" s="206"/>
      <c r="CA43" s="206"/>
      <c r="CB43" s="206"/>
      <c r="CC43" s="206"/>
      <c r="CD43" s="206"/>
      <c r="CE43" s="206"/>
      <c r="CF43" s="206"/>
      <c r="CG43" s="206"/>
      <c r="CH43" s="206"/>
      <c r="CI43" s="206"/>
      <c r="CJ43" s="206"/>
      <c r="CK43" s="206"/>
      <c r="CL43" s="206"/>
      <c r="CM43" s="206"/>
      <c r="CN43" s="206"/>
      <c r="CO43" s="206"/>
      <c r="CP43" s="206"/>
      <c r="CQ43" s="206"/>
      <c r="CR43" s="206"/>
      <c r="CS43" s="206"/>
      <c r="CT43" s="206"/>
      <c r="CU43" s="206"/>
      <c r="CV43" s="206"/>
      <c r="CW43" s="206"/>
      <c r="CX43" s="206"/>
      <c r="CY43" s="206"/>
      <c r="CZ43" s="206"/>
      <c r="DA43" s="206"/>
      <c r="DB43" s="206"/>
      <c r="DC43" s="206"/>
      <c r="DD43" s="206"/>
      <c r="DE43" s="206"/>
      <c r="DF43" s="206"/>
      <c r="DG43" s="206"/>
      <c r="DH43" s="206"/>
      <c r="DI43" s="206"/>
      <c r="DJ43" s="206"/>
      <c r="DK43" s="206"/>
      <c r="DL43" s="206"/>
      <c r="DM43" s="206"/>
      <c r="DN43" s="206"/>
      <c r="DO43" s="206"/>
      <c r="DP43" s="206"/>
      <c r="DQ43" s="206"/>
      <c r="DR43" s="206"/>
      <c r="DS43" s="206"/>
      <c r="DT43" s="206"/>
      <c r="DU43" s="206"/>
      <c r="DV43" s="206"/>
      <c r="DW43" s="206"/>
      <c r="DX43" s="206"/>
      <c r="DY43" s="206"/>
      <c r="DZ43" s="206"/>
      <c r="EA43" s="206"/>
      <c r="EB43" s="206"/>
      <c r="EC43" s="206"/>
      <c r="ED43" s="206"/>
      <c r="EE43" s="206"/>
      <c r="EF43" s="206"/>
      <c r="EG43" s="206"/>
      <c r="EH43" s="206"/>
      <c r="EI43" s="206"/>
      <c r="EJ43" s="206"/>
      <c r="EK43" s="206"/>
      <c r="EL43" s="206"/>
      <c r="EM43" s="206"/>
      <c r="EN43" s="206"/>
      <c r="EO43" s="206"/>
      <c r="EP43" s="206"/>
      <c r="EQ43" s="206"/>
      <c r="ER43" s="206"/>
      <c r="ES43" s="206"/>
    </row>
    <row r="44" spans="2:149" s="220" customFormat="1" x14ac:dyDescent="0.15">
      <c r="B44" s="221"/>
      <c r="C44" s="221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Z44" s="209"/>
      <c r="AA44" s="205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  <c r="BJ44" s="206"/>
      <c r="BK44" s="206"/>
      <c r="BL44" s="206"/>
      <c r="BM44" s="206"/>
      <c r="BN44" s="206"/>
      <c r="BO44" s="206"/>
      <c r="BP44" s="206"/>
      <c r="BQ44" s="206"/>
      <c r="BR44" s="206"/>
      <c r="BS44" s="206"/>
      <c r="BT44" s="206"/>
      <c r="BU44" s="206"/>
      <c r="BV44" s="206"/>
      <c r="BW44" s="206"/>
      <c r="BX44" s="206"/>
      <c r="BY44" s="206"/>
      <c r="BZ44" s="206"/>
      <c r="CA44" s="206"/>
      <c r="CB44" s="206"/>
      <c r="CC44" s="206"/>
      <c r="CD44" s="206"/>
      <c r="CE44" s="206"/>
      <c r="CF44" s="206"/>
      <c r="CG44" s="206"/>
      <c r="CH44" s="206"/>
      <c r="CI44" s="206"/>
      <c r="CJ44" s="206"/>
      <c r="CK44" s="206"/>
      <c r="CL44" s="206"/>
      <c r="CM44" s="206"/>
      <c r="CN44" s="206"/>
      <c r="CO44" s="206"/>
      <c r="CP44" s="206"/>
      <c r="CQ44" s="206"/>
      <c r="CR44" s="206"/>
      <c r="CS44" s="206"/>
      <c r="CT44" s="206"/>
      <c r="CU44" s="206"/>
      <c r="CV44" s="206"/>
      <c r="CW44" s="206"/>
      <c r="CX44" s="206"/>
      <c r="CY44" s="206"/>
      <c r="CZ44" s="206"/>
      <c r="DA44" s="206"/>
      <c r="DB44" s="206"/>
      <c r="DC44" s="206"/>
      <c r="DD44" s="206"/>
      <c r="DE44" s="206"/>
      <c r="DF44" s="206"/>
      <c r="DG44" s="206"/>
      <c r="DH44" s="206"/>
      <c r="DI44" s="206"/>
      <c r="DJ44" s="206"/>
      <c r="DK44" s="206"/>
      <c r="DL44" s="206"/>
      <c r="DM44" s="206"/>
      <c r="DN44" s="206"/>
      <c r="DO44" s="206"/>
      <c r="DP44" s="206"/>
      <c r="DQ44" s="206"/>
      <c r="DR44" s="206"/>
      <c r="DS44" s="206"/>
      <c r="DT44" s="206"/>
      <c r="DU44" s="206"/>
      <c r="DV44" s="206"/>
      <c r="DW44" s="206"/>
      <c r="DX44" s="206"/>
      <c r="DY44" s="206"/>
      <c r="DZ44" s="206"/>
      <c r="EA44" s="206"/>
      <c r="EB44" s="206"/>
      <c r="EC44" s="206"/>
      <c r="ED44" s="206"/>
      <c r="EE44" s="206"/>
      <c r="EF44" s="206"/>
      <c r="EG44" s="206"/>
      <c r="EH44" s="206"/>
      <c r="EI44" s="206"/>
      <c r="EJ44" s="206"/>
      <c r="EK44" s="206"/>
      <c r="EL44" s="206"/>
      <c r="EM44" s="206"/>
      <c r="EN44" s="206"/>
      <c r="EO44" s="206"/>
      <c r="EP44" s="206"/>
      <c r="EQ44" s="206"/>
      <c r="ER44" s="206"/>
      <c r="ES44" s="206"/>
    </row>
    <row r="45" spans="2:149" s="220" customFormat="1" x14ac:dyDescent="0.15">
      <c r="B45" s="221"/>
      <c r="C45" s="221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Z45" s="209"/>
      <c r="AA45" s="205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  <c r="BJ45" s="206"/>
      <c r="BK45" s="206"/>
      <c r="BL45" s="206"/>
      <c r="BM45" s="206"/>
      <c r="BN45" s="206"/>
      <c r="BO45" s="206"/>
      <c r="BP45" s="206"/>
      <c r="BQ45" s="206"/>
      <c r="BR45" s="206"/>
      <c r="BS45" s="206"/>
      <c r="BT45" s="206"/>
      <c r="BU45" s="206"/>
      <c r="BV45" s="206"/>
      <c r="BW45" s="206"/>
      <c r="BX45" s="206"/>
      <c r="BY45" s="206"/>
      <c r="BZ45" s="206"/>
      <c r="CA45" s="206"/>
      <c r="CB45" s="206"/>
      <c r="CC45" s="206"/>
      <c r="CD45" s="206"/>
      <c r="CE45" s="206"/>
      <c r="CF45" s="206"/>
      <c r="CG45" s="206"/>
      <c r="CH45" s="206"/>
      <c r="CI45" s="206"/>
      <c r="CJ45" s="206"/>
      <c r="CK45" s="206"/>
      <c r="CL45" s="206"/>
      <c r="CM45" s="206"/>
      <c r="CN45" s="206"/>
      <c r="CO45" s="206"/>
      <c r="CP45" s="206"/>
      <c r="CQ45" s="206"/>
      <c r="CR45" s="206"/>
      <c r="CS45" s="206"/>
      <c r="CT45" s="206"/>
      <c r="CU45" s="206"/>
      <c r="CV45" s="206"/>
      <c r="CW45" s="206"/>
      <c r="CX45" s="206"/>
      <c r="CY45" s="206"/>
      <c r="CZ45" s="206"/>
      <c r="DA45" s="206"/>
      <c r="DB45" s="206"/>
      <c r="DC45" s="206"/>
      <c r="DD45" s="206"/>
      <c r="DE45" s="206"/>
      <c r="DF45" s="206"/>
      <c r="DG45" s="206"/>
      <c r="DH45" s="206"/>
      <c r="DI45" s="206"/>
      <c r="DJ45" s="206"/>
      <c r="DK45" s="206"/>
      <c r="DL45" s="206"/>
      <c r="DM45" s="206"/>
      <c r="DN45" s="206"/>
      <c r="DO45" s="206"/>
      <c r="DP45" s="206"/>
      <c r="DQ45" s="206"/>
      <c r="DR45" s="206"/>
      <c r="DS45" s="206"/>
      <c r="DT45" s="206"/>
      <c r="DU45" s="206"/>
      <c r="DV45" s="206"/>
      <c r="DW45" s="206"/>
      <c r="DX45" s="206"/>
      <c r="DY45" s="206"/>
      <c r="DZ45" s="206"/>
      <c r="EA45" s="206"/>
      <c r="EB45" s="206"/>
      <c r="EC45" s="206"/>
      <c r="ED45" s="206"/>
      <c r="EE45" s="206"/>
      <c r="EF45" s="206"/>
      <c r="EG45" s="206"/>
      <c r="EH45" s="206"/>
      <c r="EI45" s="206"/>
      <c r="EJ45" s="206"/>
      <c r="EK45" s="206"/>
      <c r="EL45" s="206"/>
      <c r="EM45" s="206"/>
      <c r="EN45" s="206"/>
      <c r="EO45" s="206"/>
      <c r="EP45" s="206"/>
      <c r="EQ45" s="206"/>
      <c r="ER45" s="206"/>
      <c r="ES45" s="206"/>
    </row>
    <row r="46" spans="2:149" s="220" customFormat="1" x14ac:dyDescent="0.15">
      <c r="B46" s="221"/>
      <c r="C46" s="221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Z46" s="209"/>
      <c r="AA46" s="205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  <c r="BJ46" s="206"/>
      <c r="BK46" s="206"/>
      <c r="BL46" s="206"/>
      <c r="BM46" s="206"/>
      <c r="BN46" s="206"/>
      <c r="BO46" s="206"/>
      <c r="BP46" s="206"/>
      <c r="BQ46" s="206"/>
      <c r="BR46" s="206"/>
      <c r="BS46" s="206"/>
      <c r="BT46" s="206"/>
      <c r="BU46" s="206"/>
      <c r="BV46" s="206"/>
      <c r="BW46" s="206"/>
      <c r="BX46" s="206"/>
      <c r="BY46" s="206"/>
      <c r="BZ46" s="206"/>
      <c r="CA46" s="206"/>
      <c r="CB46" s="206"/>
      <c r="CC46" s="206"/>
      <c r="CD46" s="206"/>
      <c r="CE46" s="206"/>
      <c r="CF46" s="206"/>
      <c r="CG46" s="206"/>
      <c r="CH46" s="206"/>
      <c r="CI46" s="206"/>
      <c r="CJ46" s="206"/>
      <c r="CK46" s="206"/>
      <c r="CL46" s="206"/>
      <c r="CM46" s="206"/>
      <c r="CN46" s="206"/>
      <c r="CO46" s="206"/>
      <c r="CP46" s="206"/>
      <c r="CQ46" s="206"/>
      <c r="CR46" s="206"/>
      <c r="CS46" s="206"/>
      <c r="CT46" s="206"/>
      <c r="CU46" s="206"/>
      <c r="CV46" s="206"/>
      <c r="CW46" s="206"/>
      <c r="CX46" s="206"/>
      <c r="CY46" s="206"/>
      <c r="CZ46" s="206"/>
      <c r="DA46" s="206"/>
      <c r="DB46" s="206"/>
      <c r="DC46" s="206"/>
      <c r="DD46" s="206"/>
      <c r="DE46" s="206"/>
      <c r="DF46" s="206"/>
      <c r="DG46" s="206"/>
      <c r="DH46" s="206"/>
      <c r="DI46" s="206"/>
      <c r="DJ46" s="206"/>
      <c r="DK46" s="206"/>
      <c r="DL46" s="206"/>
      <c r="DM46" s="206"/>
      <c r="DN46" s="206"/>
      <c r="DO46" s="206"/>
      <c r="DP46" s="206"/>
      <c r="DQ46" s="206"/>
      <c r="DR46" s="206"/>
      <c r="DS46" s="206"/>
      <c r="DT46" s="206"/>
      <c r="DU46" s="206"/>
      <c r="DV46" s="206"/>
      <c r="DW46" s="206"/>
      <c r="DX46" s="206"/>
      <c r="DY46" s="206"/>
      <c r="DZ46" s="206"/>
      <c r="EA46" s="206"/>
      <c r="EB46" s="206"/>
      <c r="EC46" s="206"/>
      <c r="ED46" s="206"/>
      <c r="EE46" s="206"/>
      <c r="EF46" s="206"/>
      <c r="EG46" s="206"/>
      <c r="EH46" s="206"/>
      <c r="EI46" s="206"/>
      <c r="EJ46" s="206"/>
      <c r="EK46" s="206"/>
      <c r="EL46" s="206"/>
      <c r="EM46" s="206"/>
      <c r="EN46" s="206"/>
      <c r="EO46" s="206"/>
      <c r="EP46" s="206"/>
      <c r="EQ46" s="206"/>
      <c r="ER46" s="206"/>
      <c r="ES46" s="206"/>
    </row>
    <row r="47" spans="2:149" s="220" customFormat="1" x14ac:dyDescent="0.15">
      <c r="B47" s="221"/>
      <c r="C47" s="221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Z47" s="209"/>
      <c r="AA47" s="205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  <c r="BJ47" s="206"/>
      <c r="BK47" s="206"/>
      <c r="BL47" s="206"/>
      <c r="BM47" s="206"/>
      <c r="BN47" s="206"/>
      <c r="BO47" s="206"/>
      <c r="BP47" s="206"/>
      <c r="BQ47" s="206"/>
      <c r="BR47" s="206"/>
      <c r="BS47" s="206"/>
      <c r="BT47" s="206"/>
      <c r="BU47" s="206"/>
      <c r="BV47" s="206"/>
      <c r="BW47" s="206"/>
      <c r="BX47" s="206"/>
      <c r="BY47" s="206"/>
      <c r="BZ47" s="206"/>
      <c r="CA47" s="206"/>
      <c r="CB47" s="206"/>
      <c r="CC47" s="206"/>
      <c r="CD47" s="206"/>
      <c r="CE47" s="206"/>
      <c r="CF47" s="206"/>
      <c r="CG47" s="206"/>
      <c r="CH47" s="206"/>
      <c r="CI47" s="206"/>
      <c r="CJ47" s="206"/>
      <c r="CK47" s="206"/>
      <c r="CL47" s="206"/>
      <c r="CM47" s="206"/>
      <c r="CN47" s="206"/>
      <c r="CO47" s="206"/>
      <c r="CP47" s="206"/>
      <c r="CQ47" s="206"/>
      <c r="CR47" s="206"/>
      <c r="CS47" s="206"/>
      <c r="CT47" s="206"/>
      <c r="CU47" s="206"/>
      <c r="CV47" s="206"/>
      <c r="CW47" s="206"/>
      <c r="CX47" s="206"/>
      <c r="CY47" s="206"/>
      <c r="CZ47" s="206"/>
      <c r="DA47" s="206"/>
      <c r="DB47" s="206"/>
      <c r="DC47" s="206"/>
      <c r="DD47" s="206"/>
      <c r="DE47" s="206"/>
      <c r="DF47" s="206"/>
      <c r="DG47" s="206"/>
      <c r="DH47" s="206"/>
      <c r="DI47" s="206"/>
      <c r="DJ47" s="206"/>
      <c r="DK47" s="206"/>
      <c r="DL47" s="206"/>
      <c r="DM47" s="206"/>
      <c r="DN47" s="206"/>
      <c r="DO47" s="206"/>
      <c r="DP47" s="206"/>
      <c r="DQ47" s="206"/>
      <c r="DR47" s="206"/>
      <c r="DS47" s="206"/>
      <c r="DT47" s="206"/>
      <c r="DU47" s="206"/>
      <c r="DV47" s="206"/>
      <c r="DW47" s="206"/>
      <c r="DX47" s="206"/>
      <c r="DY47" s="206"/>
      <c r="DZ47" s="206"/>
      <c r="EA47" s="206"/>
      <c r="EB47" s="206"/>
      <c r="EC47" s="206"/>
      <c r="ED47" s="206"/>
      <c r="EE47" s="206"/>
      <c r="EF47" s="206"/>
      <c r="EG47" s="206"/>
      <c r="EH47" s="206"/>
      <c r="EI47" s="206"/>
      <c r="EJ47" s="206"/>
      <c r="EK47" s="206"/>
      <c r="EL47" s="206"/>
      <c r="EM47" s="206"/>
      <c r="EN47" s="206"/>
      <c r="EO47" s="206"/>
      <c r="EP47" s="206"/>
      <c r="EQ47" s="206"/>
      <c r="ER47" s="206"/>
      <c r="ES47" s="206"/>
    </row>
    <row r="48" spans="2:149" s="220" customFormat="1" x14ac:dyDescent="0.15">
      <c r="B48" s="221"/>
      <c r="C48" s="221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Z48" s="209"/>
      <c r="AA48" s="205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06"/>
      <c r="BN48" s="206"/>
      <c r="BO48" s="206"/>
      <c r="BP48" s="206"/>
      <c r="BQ48" s="206"/>
      <c r="BR48" s="206"/>
      <c r="BS48" s="206"/>
      <c r="BT48" s="206"/>
      <c r="BU48" s="206"/>
      <c r="BV48" s="206"/>
      <c r="BW48" s="206"/>
      <c r="BX48" s="206"/>
      <c r="BY48" s="206"/>
      <c r="BZ48" s="206"/>
      <c r="CA48" s="206"/>
      <c r="CB48" s="206"/>
      <c r="CC48" s="206"/>
      <c r="CD48" s="206"/>
      <c r="CE48" s="206"/>
      <c r="CF48" s="206"/>
      <c r="CG48" s="206"/>
      <c r="CH48" s="206"/>
      <c r="CI48" s="206"/>
      <c r="CJ48" s="206"/>
      <c r="CK48" s="206"/>
      <c r="CL48" s="206"/>
      <c r="CM48" s="206"/>
      <c r="CN48" s="206"/>
      <c r="CO48" s="206"/>
      <c r="CP48" s="206"/>
      <c r="CQ48" s="206"/>
      <c r="CR48" s="206"/>
      <c r="CS48" s="206"/>
      <c r="CT48" s="206"/>
      <c r="CU48" s="206"/>
      <c r="CV48" s="206"/>
      <c r="CW48" s="206"/>
      <c r="CX48" s="206"/>
      <c r="CY48" s="206"/>
      <c r="CZ48" s="206"/>
      <c r="DA48" s="206"/>
      <c r="DB48" s="206"/>
      <c r="DC48" s="206"/>
      <c r="DD48" s="206"/>
      <c r="DE48" s="206"/>
      <c r="DF48" s="206"/>
      <c r="DG48" s="206"/>
      <c r="DH48" s="206"/>
      <c r="DI48" s="206"/>
      <c r="DJ48" s="206"/>
      <c r="DK48" s="206"/>
      <c r="DL48" s="206"/>
      <c r="DM48" s="206"/>
      <c r="DN48" s="206"/>
      <c r="DO48" s="206"/>
      <c r="DP48" s="206"/>
      <c r="DQ48" s="206"/>
      <c r="DR48" s="206"/>
      <c r="DS48" s="206"/>
      <c r="DT48" s="206"/>
      <c r="DU48" s="206"/>
      <c r="DV48" s="206"/>
      <c r="DW48" s="206"/>
      <c r="DX48" s="206"/>
      <c r="DY48" s="206"/>
      <c r="DZ48" s="206"/>
      <c r="EA48" s="206"/>
      <c r="EB48" s="206"/>
      <c r="EC48" s="206"/>
      <c r="ED48" s="206"/>
      <c r="EE48" s="206"/>
      <c r="EF48" s="206"/>
      <c r="EG48" s="206"/>
      <c r="EH48" s="206"/>
      <c r="EI48" s="206"/>
      <c r="EJ48" s="206"/>
      <c r="EK48" s="206"/>
      <c r="EL48" s="206"/>
      <c r="EM48" s="206"/>
      <c r="EN48" s="206"/>
      <c r="EO48" s="206"/>
      <c r="EP48" s="206"/>
      <c r="EQ48" s="206"/>
      <c r="ER48" s="206"/>
      <c r="ES48" s="206"/>
    </row>
    <row r="49" spans="2:149" s="220" customFormat="1" x14ac:dyDescent="0.15">
      <c r="B49" s="221"/>
      <c r="C49" s="221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Z49" s="209"/>
      <c r="AA49" s="205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  <c r="BJ49" s="206"/>
      <c r="BK49" s="206"/>
      <c r="BL49" s="206"/>
      <c r="BM49" s="206"/>
      <c r="BN49" s="206"/>
      <c r="BO49" s="206"/>
      <c r="BP49" s="206"/>
      <c r="BQ49" s="206"/>
      <c r="BR49" s="206"/>
      <c r="BS49" s="206"/>
      <c r="BT49" s="206"/>
      <c r="BU49" s="206"/>
      <c r="BV49" s="206"/>
      <c r="BW49" s="206"/>
      <c r="BX49" s="206"/>
      <c r="BY49" s="206"/>
      <c r="BZ49" s="206"/>
      <c r="CA49" s="206"/>
      <c r="CB49" s="206"/>
      <c r="CC49" s="206"/>
      <c r="CD49" s="206"/>
      <c r="CE49" s="206"/>
      <c r="CF49" s="206"/>
      <c r="CG49" s="206"/>
      <c r="CH49" s="206"/>
      <c r="CI49" s="206"/>
      <c r="CJ49" s="206"/>
      <c r="CK49" s="206"/>
      <c r="CL49" s="206"/>
      <c r="CM49" s="206"/>
      <c r="CN49" s="206"/>
      <c r="CO49" s="206"/>
      <c r="CP49" s="206"/>
      <c r="CQ49" s="206"/>
      <c r="CR49" s="206"/>
      <c r="CS49" s="206"/>
      <c r="CT49" s="206"/>
      <c r="CU49" s="206"/>
      <c r="CV49" s="206"/>
      <c r="CW49" s="206"/>
      <c r="CX49" s="206"/>
      <c r="CY49" s="206"/>
      <c r="CZ49" s="206"/>
      <c r="DA49" s="206"/>
      <c r="DB49" s="206"/>
      <c r="DC49" s="206"/>
      <c r="DD49" s="206"/>
      <c r="DE49" s="206"/>
      <c r="DF49" s="206"/>
      <c r="DG49" s="206"/>
      <c r="DH49" s="206"/>
      <c r="DI49" s="206"/>
      <c r="DJ49" s="206"/>
      <c r="DK49" s="206"/>
      <c r="DL49" s="206"/>
      <c r="DM49" s="206"/>
      <c r="DN49" s="206"/>
      <c r="DO49" s="206"/>
      <c r="DP49" s="206"/>
      <c r="DQ49" s="206"/>
      <c r="DR49" s="206"/>
      <c r="DS49" s="206"/>
      <c r="DT49" s="206"/>
      <c r="DU49" s="206"/>
      <c r="DV49" s="206"/>
      <c r="DW49" s="206"/>
      <c r="DX49" s="206"/>
      <c r="DY49" s="206"/>
      <c r="DZ49" s="206"/>
      <c r="EA49" s="206"/>
      <c r="EB49" s="206"/>
      <c r="EC49" s="206"/>
      <c r="ED49" s="206"/>
      <c r="EE49" s="206"/>
      <c r="EF49" s="206"/>
      <c r="EG49" s="206"/>
      <c r="EH49" s="206"/>
      <c r="EI49" s="206"/>
      <c r="EJ49" s="206"/>
      <c r="EK49" s="206"/>
      <c r="EL49" s="206"/>
      <c r="EM49" s="206"/>
      <c r="EN49" s="206"/>
      <c r="EO49" s="206"/>
      <c r="EP49" s="206"/>
      <c r="EQ49" s="206"/>
      <c r="ER49" s="206"/>
      <c r="ES49" s="206"/>
    </row>
    <row r="50" spans="2:149" s="220" customFormat="1" x14ac:dyDescent="0.15">
      <c r="B50" s="221"/>
      <c r="C50" s="221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Z50" s="209"/>
      <c r="AA50" s="205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  <c r="BJ50" s="206"/>
      <c r="BK50" s="206"/>
      <c r="BL50" s="206"/>
      <c r="BM50" s="206"/>
      <c r="BN50" s="206"/>
      <c r="BO50" s="206"/>
      <c r="BP50" s="206"/>
      <c r="BQ50" s="206"/>
      <c r="BR50" s="206"/>
      <c r="BS50" s="206"/>
      <c r="BT50" s="206"/>
      <c r="BU50" s="206"/>
      <c r="BV50" s="206"/>
      <c r="BW50" s="206"/>
      <c r="BX50" s="206"/>
      <c r="BY50" s="206"/>
      <c r="BZ50" s="206"/>
      <c r="CA50" s="206"/>
      <c r="CB50" s="206"/>
      <c r="CC50" s="206"/>
      <c r="CD50" s="206"/>
      <c r="CE50" s="206"/>
      <c r="CF50" s="206"/>
      <c r="CG50" s="206"/>
      <c r="CH50" s="206"/>
      <c r="CI50" s="206"/>
      <c r="CJ50" s="206"/>
      <c r="CK50" s="206"/>
      <c r="CL50" s="206"/>
      <c r="CM50" s="206"/>
      <c r="CN50" s="206"/>
      <c r="CO50" s="206"/>
      <c r="CP50" s="206"/>
      <c r="CQ50" s="206"/>
      <c r="CR50" s="206"/>
      <c r="CS50" s="206"/>
      <c r="CT50" s="206"/>
      <c r="CU50" s="206"/>
      <c r="CV50" s="206"/>
      <c r="CW50" s="206"/>
      <c r="CX50" s="206"/>
      <c r="CY50" s="206"/>
      <c r="CZ50" s="206"/>
      <c r="DA50" s="206"/>
      <c r="DB50" s="206"/>
      <c r="DC50" s="206"/>
      <c r="DD50" s="206"/>
      <c r="DE50" s="206"/>
      <c r="DF50" s="206"/>
      <c r="DG50" s="206"/>
      <c r="DH50" s="206"/>
      <c r="DI50" s="206"/>
      <c r="DJ50" s="206"/>
      <c r="DK50" s="206"/>
      <c r="DL50" s="206"/>
      <c r="DM50" s="206"/>
      <c r="DN50" s="206"/>
      <c r="DO50" s="206"/>
      <c r="DP50" s="206"/>
      <c r="DQ50" s="206"/>
      <c r="DR50" s="206"/>
      <c r="DS50" s="206"/>
      <c r="DT50" s="206"/>
      <c r="DU50" s="206"/>
      <c r="DV50" s="206"/>
      <c r="DW50" s="206"/>
      <c r="DX50" s="206"/>
      <c r="DY50" s="206"/>
      <c r="DZ50" s="206"/>
      <c r="EA50" s="206"/>
      <c r="EB50" s="206"/>
      <c r="EC50" s="206"/>
      <c r="ED50" s="206"/>
      <c r="EE50" s="206"/>
      <c r="EF50" s="206"/>
      <c r="EG50" s="206"/>
      <c r="EH50" s="206"/>
      <c r="EI50" s="206"/>
      <c r="EJ50" s="206"/>
      <c r="EK50" s="206"/>
      <c r="EL50" s="206"/>
      <c r="EM50" s="206"/>
      <c r="EN50" s="206"/>
      <c r="EO50" s="206"/>
      <c r="EP50" s="206"/>
      <c r="EQ50" s="206"/>
      <c r="ER50" s="206"/>
      <c r="ES50" s="206"/>
    </row>
    <row r="51" spans="2:149" s="220" customFormat="1" x14ac:dyDescent="0.15">
      <c r="B51" s="221"/>
      <c r="C51" s="221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Z51" s="209"/>
      <c r="AA51" s="205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  <c r="BJ51" s="206"/>
      <c r="BK51" s="206"/>
      <c r="BL51" s="206"/>
      <c r="BM51" s="206"/>
      <c r="BN51" s="206"/>
      <c r="BO51" s="206"/>
      <c r="BP51" s="206"/>
      <c r="BQ51" s="206"/>
      <c r="BR51" s="206"/>
      <c r="BS51" s="206"/>
      <c r="BT51" s="206"/>
      <c r="BU51" s="206"/>
      <c r="BV51" s="206"/>
      <c r="BW51" s="206"/>
      <c r="BX51" s="206"/>
      <c r="BY51" s="206"/>
      <c r="BZ51" s="206"/>
      <c r="CA51" s="206"/>
      <c r="CB51" s="206"/>
      <c r="CC51" s="206"/>
      <c r="CD51" s="206"/>
      <c r="CE51" s="206"/>
      <c r="CF51" s="206"/>
      <c r="CG51" s="206"/>
      <c r="CH51" s="206"/>
      <c r="CI51" s="206"/>
      <c r="CJ51" s="206"/>
      <c r="CK51" s="206"/>
      <c r="CL51" s="206"/>
      <c r="CM51" s="206"/>
      <c r="CN51" s="206"/>
      <c r="CO51" s="206"/>
      <c r="CP51" s="206"/>
      <c r="CQ51" s="206"/>
      <c r="CR51" s="206"/>
      <c r="CS51" s="206"/>
      <c r="CT51" s="206"/>
      <c r="CU51" s="206"/>
      <c r="CV51" s="206"/>
      <c r="CW51" s="206"/>
      <c r="CX51" s="206"/>
      <c r="CY51" s="206"/>
      <c r="CZ51" s="206"/>
      <c r="DA51" s="206"/>
      <c r="DB51" s="206"/>
      <c r="DC51" s="206"/>
      <c r="DD51" s="206"/>
      <c r="DE51" s="206"/>
      <c r="DF51" s="206"/>
      <c r="DG51" s="206"/>
      <c r="DH51" s="206"/>
      <c r="DI51" s="206"/>
      <c r="DJ51" s="206"/>
      <c r="DK51" s="206"/>
      <c r="DL51" s="206"/>
      <c r="DM51" s="206"/>
      <c r="DN51" s="206"/>
      <c r="DO51" s="206"/>
      <c r="DP51" s="206"/>
      <c r="DQ51" s="206"/>
      <c r="DR51" s="206"/>
      <c r="DS51" s="206"/>
      <c r="DT51" s="206"/>
      <c r="DU51" s="206"/>
      <c r="DV51" s="206"/>
      <c r="DW51" s="206"/>
      <c r="DX51" s="206"/>
      <c r="DY51" s="206"/>
      <c r="DZ51" s="206"/>
      <c r="EA51" s="206"/>
      <c r="EB51" s="206"/>
      <c r="EC51" s="206"/>
      <c r="ED51" s="206"/>
      <c r="EE51" s="206"/>
      <c r="EF51" s="206"/>
      <c r="EG51" s="206"/>
      <c r="EH51" s="206"/>
      <c r="EI51" s="206"/>
      <c r="EJ51" s="206"/>
      <c r="EK51" s="206"/>
      <c r="EL51" s="206"/>
      <c r="EM51" s="206"/>
      <c r="EN51" s="206"/>
      <c r="EO51" s="206"/>
      <c r="EP51" s="206"/>
      <c r="EQ51" s="206"/>
      <c r="ER51" s="206"/>
      <c r="ES51" s="206"/>
    </row>
    <row r="52" spans="2:149" s="220" customFormat="1" x14ac:dyDescent="0.15">
      <c r="B52" s="221"/>
      <c r="C52" s="221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Z52" s="209"/>
      <c r="AA52" s="205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  <c r="BJ52" s="206"/>
      <c r="BK52" s="206"/>
      <c r="BL52" s="206"/>
      <c r="BM52" s="206"/>
      <c r="BN52" s="206"/>
      <c r="BO52" s="206"/>
      <c r="BP52" s="206"/>
      <c r="BQ52" s="206"/>
      <c r="BR52" s="206"/>
      <c r="BS52" s="206"/>
      <c r="BT52" s="206"/>
      <c r="BU52" s="206"/>
      <c r="BV52" s="206"/>
      <c r="BW52" s="206"/>
      <c r="BX52" s="206"/>
      <c r="BY52" s="206"/>
      <c r="BZ52" s="206"/>
      <c r="CA52" s="206"/>
      <c r="CB52" s="206"/>
      <c r="CC52" s="206"/>
      <c r="CD52" s="206"/>
      <c r="CE52" s="206"/>
      <c r="CF52" s="206"/>
      <c r="CG52" s="206"/>
      <c r="CH52" s="206"/>
      <c r="CI52" s="206"/>
      <c r="CJ52" s="206"/>
      <c r="CK52" s="206"/>
      <c r="CL52" s="206"/>
      <c r="CM52" s="206"/>
      <c r="CN52" s="206"/>
      <c r="CO52" s="206"/>
      <c r="CP52" s="206"/>
      <c r="CQ52" s="206"/>
      <c r="CR52" s="206"/>
      <c r="CS52" s="206"/>
      <c r="CT52" s="206"/>
      <c r="CU52" s="206"/>
      <c r="CV52" s="206"/>
      <c r="CW52" s="206"/>
      <c r="CX52" s="206"/>
      <c r="CY52" s="206"/>
      <c r="CZ52" s="206"/>
      <c r="DA52" s="206"/>
      <c r="DB52" s="206"/>
      <c r="DC52" s="206"/>
      <c r="DD52" s="206"/>
      <c r="DE52" s="206"/>
      <c r="DF52" s="206"/>
      <c r="DG52" s="206"/>
      <c r="DH52" s="206"/>
      <c r="DI52" s="206"/>
      <c r="DJ52" s="206"/>
      <c r="DK52" s="206"/>
      <c r="DL52" s="206"/>
      <c r="DM52" s="206"/>
      <c r="DN52" s="206"/>
      <c r="DO52" s="206"/>
      <c r="DP52" s="206"/>
      <c r="DQ52" s="206"/>
      <c r="DR52" s="206"/>
      <c r="DS52" s="206"/>
      <c r="DT52" s="206"/>
      <c r="DU52" s="206"/>
      <c r="DV52" s="206"/>
      <c r="DW52" s="206"/>
      <c r="DX52" s="206"/>
      <c r="DY52" s="206"/>
      <c r="DZ52" s="206"/>
      <c r="EA52" s="206"/>
      <c r="EB52" s="206"/>
      <c r="EC52" s="206"/>
      <c r="ED52" s="206"/>
      <c r="EE52" s="206"/>
      <c r="EF52" s="206"/>
      <c r="EG52" s="206"/>
      <c r="EH52" s="206"/>
      <c r="EI52" s="206"/>
      <c r="EJ52" s="206"/>
      <c r="EK52" s="206"/>
      <c r="EL52" s="206"/>
      <c r="EM52" s="206"/>
      <c r="EN52" s="206"/>
      <c r="EO52" s="206"/>
      <c r="EP52" s="206"/>
      <c r="EQ52" s="206"/>
      <c r="ER52" s="206"/>
      <c r="ES52" s="206"/>
    </row>
    <row r="53" spans="2:149" s="220" customFormat="1" x14ac:dyDescent="0.15">
      <c r="B53" s="221"/>
      <c r="C53" s="221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Z53" s="209"/>
      <c r="AA53" s="205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  <c r="BJ53" s="206"/>
      <c r="BK53" s="206"/>
      <c r="BL53" s="206"/>
      <c r="BM53" s="206"/>
      <c r="BN53" s="206"/>
      <c r="BO53" s="206"/>
      <c r="BP53" s="206"/>
      <c r="BQ53" s="206"/>
      <c r="BR53" s="206"/>
      <c r="BS53" s="206"/>
      <c r="BT53" s="206"/>
      <c r="BU53" s="206"/>
      <c r="BV53" s="206"/>
      <c r="BW53" s="206"/>
      <c r="BX53" s="206"/>
      <c r="BY53" s="206"/>
      <c r="BZ53" s="206"/>
      <c r="CA53" s="206"/>
      <c r="CB53" s="206"/>
      <c r="CC53" s="206"/>
      <c r="CD53" s="206"/>
      <c r="CE53" s="206"/>
      <c r="CF53" s="206"/>
      <c r="CG53" s="206"/>
      <c r="CH53" s="206"/>
      <c r="CI53" s="206"/>
      <c r="CJ53" s="206"/>
      <c r="CK53" s="206"/>
      <c r="CL53" s="206"/>
      <c r="CM53" s="206"/>
      <c r="CN53" s="206"/>
      <c r="CO53" s="206"/>
      <c r="CP53" s="206"/>
      <c r="CQ53" s="206"/>
      <c r="CR53" s="206"/>
      <c r="CS53" s="206"/>
      <c r="CT53" s="206"/>
      <c r="CU53" s="206"/>
      <c r="CV53" s="206"/>
      <c r="CW53" s="206"/>
      <c r="CX53" s="206"/>
      <c r="CY53" s="206"/>
      <c r="CZ53" s="206"/>
      <c r="DA53" s="206"/>
      <c r="DB53" s="206"/>
      <c r="DC53" s="206"/>
      <c r="DD53" s="206"/>
      <c r="DE53" s="206"/>
      <c r="DF53" s="206"/>
      <c r="DG53" s="206"/>
      <c r="DH53" s="206"/>
      <c r="DI53" s="206"/>
      <c r="DJ53" s="206"/>
      <c r="DK53" s="206"/>
      <c r="DL53" s="206"/>
      <c r="DM53" s="206"/>
      <c r="DN53" s="206"/>
      <c r="DO53" s="206"/>
      <c r="DP53" s="206"/>
      <c r="DQ53" s="206"/>
      <c r="DR53" s="206"/>
      <c r="DS53" s="206"/>
      <c r="DT53" s="206"/>
      <c r="DU53" s="206"/>
      <c r="DV53" s="206"/>
      <c r="DW53" s="206"/>
      <c r="DX53" s="206"/>
      <c r="DY53" s="206"/>
      <c r="DZ53" s="206"/>
      <c r="EA53" s="206"/>
      <c r="EB53" s="206"/>
      <c r="EC53" s="206"/>
      <c r="ED53" s="206"/>
      <c r="EE53" s="206"/>
      <c r="EF53" s="206"/>
      <c r="EG53" s="206"/>
      <c r="EH53" s="206"/>
      <c r="EI53" s="206"/>
      <c r="EJ53" s="206"/>
      <c r="EK53" s="206"/>
      <c r="EL53" s="206"/>
      <c r="EM53" s="206"/>
      <c r="EN53" s="206"/>
      <c r="EO53" s="206"/>
      <c r="EP53" s="206"/>
      <c r="EQ53" s="206"/>
      <c r="ER53" s="206"/>
      <c r="ES53" s="206"/>
    </row>
    <row r="54" spans="2:149" s="220" customFormat="1" x14ac:dyDescent="0.15">
      <c r="B54" s="221"/>
      <c r="C54" s="221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Z54" s="209"/>
      <c r="AA54" s="205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  <c r="BJ54" s="206"/>
      <c r="BK54" s="206"/>
      <c r="BL54" s="206"/>
      <c r="BM54" s="206"/>
      <c r="BN54" s="206"/>
      <c r="BO54" s="206"/>
      <c r="BP54" s="206"/>
      <c r="BQ54" s="206"/>
      <c r="BR54" s="206"/>
      <c r="BS54" s="206"/>
      <c r="BT54" s="206"/>
      <c r="BU54" s="206"/>
      <c r="BV54" s="206"/>
      <c r="BW54" s="206"/>
      <c r="BX54" s="206"/>
      <c r="BY54" s="206"/>
      <c r="BZ54" s="206"/>
      <c r="CA54" s="206"/>
      <c r="CB54" s="206"/>
      <c r="CC54" s="206"/>
      <c r="CD54" s="206"/>
      <c r="CE54" s="206"/>
      <c r="CF54" s="206"/>
      <c r="CG54" s="206"/>
      <c r="CH54" s="206"/>
      <c r="CI54" s="206"/>
      <c r="CJ54" s="206"/>
      <c r="CK54" s="206"/>
      <c r="CL54" s="206"/>
      <c r="CM54" s="206"/>
      <c r="CN54" s="206"/>
      <c r="CO54" s="206"/>
      <c r="CP54" s="206"/>
      <c r="CQ54" s="206"/>
      <c r="CR54" s="206"/>
      <c r="CS54" s="206"/>
      <c r="CT54" s="206"/>
      <c r="CU54" s="206"/>
      <c r="CV54" s="206"/>
      <c r="CW54" s="206"/>
      <c r="CX54" s="206"/>
      <c r="CY54" s="206"/>
      <c r="CZ54" s="206"/>
      <c r="DA54" s="206"/>
      <c r="DB54" s="206"/>
      <c r="DC54" s="206"/>
      <c r="DD54" s="206"/>
      <c r="DE54" s="206"/>
      <c r="DF54" s="206"/>
      <c r="DG54" s="206"/>
      <c r="DH54" s="206"/>
      <c r="DI54" s="206"/>
      <c r="DJ54" s="206"/>
      <c r="DK54" s="206"/>
      <c r="DL54" s="206"/>
      <c r="DM54" s="206"/>
      <c r="DN54" s="206"/>
      <c r="DO54" s="206"/>
      <c r="DP54" s="206"/>
      <c r="DQ54" s="206"/>
      <c r="DR54" s="206"/>
      <c r="DS54" s="206"/>
      <c r="DT54" s="206"/>
      <c r="DU54" s="206"/>
      <c r="DV54" s="206"/>
      <c r="DW54" s="206"/>
      <c r="DX54" s="206"/>
      <c r="DY54" s="206"/>
      <c r="DZ54" s="206"/>
      <c r="EA54" s="206"/>
      <c r="EB54" s="206"/>
      <c r="EC54" s="206"/>
      <c r="ED54" s="206"/>
      <c r="EE54" s="206"/>
      <c r="EF54" s="206"/>
      <c r="EG54" s="206"/>
      <c r="EH54" s="206"/>
      <c r="EI54" s="206"/>
      <c r="EJ54" s="206"/>
      <c r="EK54" s="206"/>
      <c r="EL54" s="206"/>
      <c r="EM54" s="206"/>
      <c r="EN54" s="206"/>
      <c r="EO54" s="206"/>
      <c r="EP54" s="206"/>
      <c r="EQ54" s="206"/>
      <c r="ER54" s="206"/>
      <c r="ES54" s="206"/>
    </row>
    <row r="55" spans="2:149" s="220" customFormat="1" x14ac:dyDescent="0.15">
      <c r="B55" s="221"/>
      <c r="C55" s="221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Z55" s="209"/>
      <c r="AA55" s="205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  <c r="BJ55" s="206"/>
      <c r="BK55" s="206"/>
      <c r="BL55" s="206"/>
      <c r="BM55" s="206"/>
      <c r="BN55" s="206"/>
      <c r="BO55" s="206"/>
      <c r="BP55" s="206"/>
      <c r="BQ55" s="206"/>
      <c r="BR55" s="206"/>
      <c r="BS55" s="206"/>
      <c r="BT55" s="206"/>
      <c r="BU55" s="206"/>
      <c r="BV55" s="206"/>
      <c r="BW55" s="206"/>
      <c r="BX55" s="206"/>
      <c r="BY55" s="206"/>
      <c r="BZ55" s="206"/>
      <c r="CA55" s="206"/>
      <c r="CB55" s="206"/>
      <c r="CC55" s="206"/>
      <c r="CD55" s="206"/>
      <c r="CE55" s="206"/>
      <c r="CF55" s="206"/>
      <c r="CG55" s="206"/>
      <c r="CH55" s="206"/>
      <c r="CI55" s="206"/>
      <c r="CJ55" s="206"/>
      <c r="CK55" s="206"/>
      <c r="CL55" s="206"/>
      <c r="CM55" s="206"/>
      <c r="CN55" s="206"/>
      <c r="CO55" s="206"/>
      <c r="CP55" s="206"/>
      <c r="CQ55" s="206"/>
      <c r="CR55" s="206"/>
      <c r="CS55" s="206"/>
      <c r="CT55" s="206"/>
      <c r="CU55" s="206"/>
      <c r="CV55" s="206"/>
      <c r="CW55" s="206"/>
      <c r="CX55" s="206"/>
      <c r="CY55" s="206"/>
      <c r="CZ55" s="206"/>
      <c r="DA55" s="206"/>
      <c r="DB55" s="206"/>
      <c r="DC55" s="206"/>
      <c r="DD55" s="206"/>
      <c r="DE55" s="206"/>
      <c r="DF55" s="206"/>
      <c r="DG55" s="206"/>
      <c r="DH55" s="206"/>
      <c r="DI55" s="206"/>
      <c r="DJ55" s="206"/>
      <c r="DK55" s="206"/>
      <c r="DL55" s="206"/>
      <c r="DM55" s="206"/>
      <c r="DN55" s="206"/>
      <c r="DO55" s="206"/>
      <c r="DP55" s="206"/>
      <c r="DQ55" s="206"/>
      <c r="DR55" s="206"/>
      <c r="DS55" s="206"/>
      <c r="DT55" s="206"/>
      <c r="DU55" s="206"/>
      <c r="DV55" s="206"/>
      <c r="DW55" s="206"/>
      <c r="DX55" s="206"/>
      <c r="DY55" s="206"/>
      <c r="DZ55" s="206"/>
      <c r="EA55" s="206"/>
      <c r="EB55" s="206"/>
      <c r="EC55" s="206"/>
      <c r="ED55" s="206"/>
      <c r="EE55" s="206"/>
      <c r="EF55" s="206"/>
      <c r="EG55" s="206"/>
      <c r="EH55" s="206"/>
      <c r="EI55" s="206"/>
      <c r="EJ55" s="206"/>
      <c r="EK55" s="206"/>
      <c r="EL55" s="206"/>
      <c r="EM55" s="206"/>
      <c r="EN55" s="206"/>
      <c r="EO55" s="206"/>
      <c r="EP55" s="206"/>
      <c r="EQ55" s="206"/>
      <c r="ER55" s="206"/>
      <c r="ES55" s="206"/>
    </row>
    <row r="56" spans="2:149" s="220" customFormat="1" x14ac:dyDescent="0.15">
      <c r="B56" s="221"/>
      <c r="C56" s="221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Z56" s="209"/>
      <c r="AA56" s="205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  <c r="BJ56" s="206"/>
      <c r="BK56" s="206"/>
      <c r="BL56" s="206"/>
      <c r="BM56" s="206"/>
      <c r="BN56" s="206"/>
      <c r="BO56" s="206"/>
      <c r="BP56" s="206"/>
      <c r="BQ56" s="206"/>
      <c r="BR56" s="206"/>
      <c r="BS56" s="206"/>
      <c r="BT56" s="206"/>
      <c r="BU56" s="206"/>
      <c r="BV56" s="206"/>
      <c r="BW56" s="206"/>
      <c r="BX56" s="206"/>
      <c r="BY56" s="206"/>
      <c r="BZ56" s="206"/>
      <c r="CA56" s="206"/>
      <c r="CB56" s="206"/>
      <c r="CC56" s="206"/>
      <c r="CD56" s="206"/>
      <c r="CE56" s="206"/>
      <c r="CF56" s="206"/>
      <c r="CG56" s="206"/>
      <c r="CH56" s="206"/>
      <c r="CI56" s="206"/>
      <c r="CJ56" s="206"/>
      <c r="CK56" s="206"/>
      <c r="CL56" s="206"/>
      <c r="CM56" s="206"/>
      <c r="CN56" s="206"/>
      <c r="CO56" s="206"/>
      <c r="CP56" s="206"/>
      <c r="CQ56" s="206"/>
      <c r="CR56" s="206"/>
      <c r="CS56" s="206"/>
      <c r="CT56" s="206"/>
      <c r="CU56" s="206"/>
      <c r="CV56" s="206"/>
      <c r="CW56" s="206"/>
      <c r="CX56" s="206"/>
      <c r="CY56" s="206"/>
      <c r="CZ56" s="206"/>
      <c r="DA56" s="206"/>
      <c r="DB56" s="206"/>
      <c r="DC56" s="206"/>
      <c r="DD56" s="206"/>
      <c r="DE56" s="206"/>
      <c r="DF56" s="206"/>
      <c r="DG56" s="206"/>
      <c r="DH56" s="206"/>
      <c r="DI56" s="206"/>
      <c r="DJ56" s="206"/>
      <c r="DK56" s="206"/>
      <c r="DL56" s="206"/>
      <c r="DM56" s="206"/>
      <c r="DN56" s="206"/>
      <c r="DO56" s="206"/>
      <c r="DP56" s="206"/>
      <c r="DQ56" s="206"/>
      <c r="DR56" s="206"/>
      <c r="DS56" s="206"/>
      <c r="DT56" s="206"/>
      <c r="DU56" s="206"/>
      <c r="DV56" s="206"/>
      <c r="DW56" s="206"/>
      <c r="DX56" s="206"/>
      <c r="DY56" s="206"/>
      <c r="DZ56" s="206"/>
      <c r="EA56" s="206"/>
      <c r="EB56" s="206"/>
      <c r="EC56" s="206"/>
      <c r="ED56" s="206"/>
      <c r="EE56" s="206"/>
      <c r="EF56" s="206"/>
      <c r="EG56" s="206"/>
      <c r="EH56" s="206"/>
      <c r="EI56" s="206"/>
      <c r="EJ56" s="206"/>
      <c r="EK56" s="206"/>
      <c r="EL56" s="206"/>
      <c r="EM56" s="206"/>
      <c r="EN56" s="206"/>
      <c r="EO56" s="206"/>
      <c r="EP56" s="206"/>
      <c r="EQ56" s="206"/>
      <c r="ER56" s="206"/>
      <c r="ES56" s="206"/>
    </row>
    <row r="57" spans="2:149" s="220" customFormat="1" x14ac:dyDescent="0.15">
      <c r="B57" s="221"/>
      <c r="C57" s="221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  <c r="T57" s="222"/>
      <c r="U57" s="222"/>
      <c r="V57" s="222"/>
      <c r="W57" s="222"/>
      <c r="X57" s="222"/>
      <c r="Z57" s="209"/>
      <c r="AA57" s="205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  <c r="BJ57" s="206"/>
      <c r="BK57" s="206"/>
      <c r="BL57" s="206"/>
      <c r="BM57" s="206"/>
      <c r="BN57" s="206"/>
      <c r="BO57" s="206"/>
      <c r="BP57" s="206"/>
      <c r="BQ57" s="206"/>
      <c r="BR57" s="206"/>
      <c r="BS57" s="206"/>
      <c r="BT57" s="206"/>
      <c r="BU57" s="206"/>
      <c r="BV57" s="206"/>
      <c r="BW57" s="206"/>
      <c r="BX57" s="206"/>
      <c r="BY57" s="206"/>
      <c r="BZ57" s="206"/>
      <c r="CA57" s="206"/>
      <c r="CB57" s="206"/>
      <c r="CC57" s="206"/>
      <c r="CD57" s="206"/>
      <c r="CE57" s="206"/>
      <c r="CF57" s="206"/>
      <c r="CG57" s="206"/>
      <c r="CH57" s="206"/>
      <c r="CI57" s="206"/>
      <c r="CJ57" s="206"/>
      <c r="CK57" s="206"/>
      <c r="CL57" s="206"/>
      <c r="CM57" s="206"/>
      <c r="CN57" s="206"/>
      <c r="CO57" s="206"/>
      <c r="CP57" s="206"/>
      <c r="CQ57" s="206"/>
      <c r="CR57" s="206"/>
      <c r="CS57" s="206"/>
      <c r="CT57" s="206"/>
      <c r="CU57" s="206"/>
      <c r="CV57" s="206"/>
      <c r="CW57" s="206"/>
      <c r="CX57" s="206"/>
      <c r="CY57" s="206"/>
      <c r="CZ57" s="206"/>
      <c r="DA57" s="206"/>
      <c r="DB57" s="206"/>
      <c r="DC57" s="206"/>
      <c r="DD57" s="206"/>
      <c r="DE57" s="206"/>
      <c r="DF57" s="206"/>
      <c r="DG57" s="206"/>
      <c r="DH57" s="206"/>
      <c r="DI57" s="206"/>
      <c r="DJ57" s="206"/>
      <c r="DK57" s="206"/>
      <c r="DL57" s="206"/>
      <c r="DM57" s="206"/>
      <c r="DN57" s="206"/>
      <c r="DO57" s="206"/>
      <c r="DP57" s="206"/>
      <c r="DQ57" s="206"/>
      <c r="DR57" s="206"/>
      <c r="DS57" s="206"/>
      <c r="DT57" s="206"/>
      <c r="DU57" s="206"/>
      <c r="DV57" s="206"/>
      <c r="DW57" s="206"/>
      <c r="DX57" s="206"/>
      <c r="DY57" s="206"/>
      <c r="DZ57" s="206"/>
      <c r="EA57" s="206"/>
      <c r="EB57" s="206"/>
      <c r="EC57" s="206"/>
      <c r="ED57" s="206"/>
      <c r="EE57" s="206"/>
      <c r="EF57" s="206"/>
      <c r="EG57" s="206"/>
      <c r="EH57" s="206"/>
      <c r="EI57" s="206"/>
      <c r="EJ57" s="206"/>
      <c r="EK57" s="206"/>
      <c r="EL57" s="206"/>
      <c r="EM57" s="206"/>
      <c r="EN57" s="206"/>
      <c r="EO57" s="206"/>
      <c r="EP57" s="206"/>
      <c r="EQ57" s="206"/>
      <c r="ER57" s="206"/>
      <c r="ES57" s="206"/>
    </row>
    <row r="58" spans="2:149" s="220" customFormat="1" x14ac:dyDescent="0.15">
      <c r="B58" s="221"/>
      <c r="C58" s="221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Z58" s="209"/>
      <c r="AA58" s="205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  <c r="BJ58" s="206"/>
      <c r="BK58" s="206"/>
      <c r="BL58" s="206"/>
      <c r="BM58" s="206"/>
      <c r="BN58" s="206"/>
      <c r="BO58" s="206"/>
      <c r="BP58" s="206"/>
      <c r="BQ58" s="206"/>
      <c r="BR58" s="206"/>
      <c r="BS58" s="206"/>
      <c r="BT58" s="206"/>
      <c r="BU58" s="206"/>
      <c r="BV58" s="206"/>
      <c r="BW58" s="206"/>
      <c r="BX58" s="206"/>
      <c r="BY58" s="206"/>
      <c r="BZ58" s="206"/>
      <c r="CA58" s="206"/>
      <c r="CB58" s="206"/>
      <c r="CC58" s="206"/>
      <c r="CD58" s="206"/>
      <c r="CE58" s="206"/>
      <c r="CF58" s="206"/>
      <c r="CG58" s="206"/>
      <c r="CH58" s="206"/>
      <c r="CI58" s="206"/>
      <c r="CJ58" s="206"/>
      <c r="CK58" s="206"/>
      <c r="CL58" s="206"/>
      <c r="CM58" s="206"/>
      <c r="CN58" s="206"/>
      <c r="CO58" s="206"/>
      <c r="CP58" s="206"/>
      <c r="CQ58" s="206"/>
      <c r="CR58" s="206"/>
      <c r="CS58" s="206"/>
      <c r="CT58" s="206"/>
      <c r="CU58" s="206"/>
      <c r="CV58" s="206"/>
      <c r="CW58" s="206"/>
      <c r="CX58" s="206"/>
      <c r="CY58" s="206"/>
      <c r="CZ58" s="206"/>
      <c r="DA58" s="206"/>
      <c r="DB58" s="206"/>
      <c r="DC58" s="206"/>
      <c r="DD58" s="206"/>
      <c r="DE58" s="206"/>
      <c r="DF58" s="206"/>
      <c r="DG58" s="206"/>
      <c r="DH58" s="206"/>
      <c r="DI58" s="206"/>
      <c r="DJ58" s="206"/>
      <c r="DK58" s="206"/>
      <c r="DL58" s="206"/>
      <c r="DM58" s="206"/>
      <c r="DN58" s="206"/>
      <c r="DO58" s="206"/>
      <c r="DP58" s="206"/>
      <c r="DQ58" s="206"/>
      <c r="DR58" s="206"/>
      <c r="DS58" s="206"/>
      <c r="DT58" s="206"/>
      <c r="DU58" s="206"/>
      <c r="DV58" s="206"/>
      <c r="DW58" s="206"/>
      <c r="DX58" s="206"/>
      <c r="DY58" s="206"/>
      <c r="DZ58" s="206"/>
      <c r="EA58" s="206"/>
      <c r="EB58" s="206"/>
      <c r="EC58" s="206"/>
      <c r="ED58" s="206"/>
      <c r="EE58" s="206"/>
      <c r="EF58" s="206"/>
      <c r="EG58" s="206"/>
      <c r="EH58" s="206"/>
      <c r="EI58" s="206"/>
      <c r="EJ58" s="206"/>
      <c r="EK58" s="206"/>
      <c r="EL58" s="206"/>
      <c r="EM58" s="206"/>
      <c r="EN58" s="206"/>
      <c r="EO58" s="206"/>
      <c r="EP58" s="206"/>
      <c r="EQ58" s="206"/>
      <c r="ER58" s="206"/>
      <c r="ES58" s="206"/>
    </row>
    <row r="59" spans="2:149" s="220" customFormat="1" x14ac:dyDescent="0.15">
      <c r="B59" s="221"/>
      <c r="C59" s="221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Z59" s="209"/>
      <c r="AA59" s="205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  <c r="BJ59" s="206"/>
      <c r="BK59" s="206"/>
      <c r="BL59" s="206"/>
      <c r="BM59" s="206"/>
      <c r="BN59" s="206"/>
      <c r="BO59" s="206"/>
      <c r="BP59" s="206"/>
      <c r="BQ59" s="206"/>
      <c r="BR59" s="206"/>
      <c r="BS59" s="206"/>
      <c r="BT59" s="206"/>
      <c r="BU59" s="206"/>
      <c r="BV59" s="206"/>
      <c r="BW59" s="206"/>
      <c r="BX59" s="206"/>
      <c r="BY59" s="206"/>
      <c r="BZ59" s="206"/>
      <c r="CA59" s="206"/>
      <c r="CB59" s="206"/>
      <c r="CC59" s="206"/>
      <c r="CD59" s="206"/>
      <c r="CE59" s="206"/>
      <c r="CF59" s="206"/>
      <c r="CG59" s="206"/>
      <c r="CH59" s="206"/>
      <c r="CI59" s="206"/>
      <c r="CJ59" s="206"/>
      <c r="CK59" s="206"/>
      <c r="CL59" s="206"/>
      <c r="CM59" s="206"/>
      <c r="CN59" s="206"/>
      <c r="CO59" s="206"/>
      <c r="CP59" s="206"/>
      <c r="CQ59" s="206"/>
      <c r="CR59" s="206"/>
      <c r="CS59" s="206"/>
      <c r="CT59" s="206"/>
      <c r="CU59" s="206"/>
      <c r="CV59" s="206"/>
      <c r="CW59" s="206"/>
      <c r="CX59" s="206"/>
      <c r="CY59" s="206"/>
      <c r="CZ59" s="206"/>
      <c r="DA59" s="206"/>
      <c r="DB59" s="206"/>
      <c r="DC59" s="206"/>
      <c r="DD59" s="206"/>
      <c r="DE59" s="206"/>
      <c r="DF59" s="206"/>
      <c r="DG59" s="206"/>
      <c r="DH59" s="206"/>
      <c r="DI59" s="206"/>
      <c r="DJ59" s="206"/>
      <c r="DK59" s="206"/>
      <c r="DL59" s="206"/>
      <c r="DM59" s="206"/>
      <c r="DN59" s="206"/>
      <c r="DO59" s="206"/>
      <c r="DP59" s="206"/>
      <c r="DQ59" s="206"/>
      <c r="DR59" s="206"/>
      <c r="DS59" s="206"/>
      <c r="DT59" s="206"/>
      <c r="DU59" s="206"/>
      <c r="DV59" s="206"/>
      <c r="DW59" s="206"/>
      <c r="DX59" s="206"/>
      <c r="DY59" s="206"/>
      <c r="DZ59" s="206"/>
      <c r="EA59" s="206"/>
      <c r="EB59" s="206"/>
      <c r="EC59" s="206"/>
      <c r="ED59" s="206"/>
      <c r="EE59" s="206"/>
      <c r="EF59" s="206"/>
      <c r="EG59" s="206"/>
      <c r="EH59" s="206"/>
      <c r="EI59" s="206"/>
      <c r="EJ59" s="206"/>
      <c r="EK59" s="206"/>
      <c r="EL59" s="206"/>
      <c r="EM59" s="206"/>
      <c r="EN59" s="206"/>
      <c r="EO59" s="206"/>
      <c r="EP59" s="206"/>
      <c r="EQ59" s="206"/>
      <c r="ER59" s="206"/>
      <c r="ES59" s="206"/>
    </row>
    <row r="60" spans="2:149" s="220" customFormat="1" x14ac:dyDescent="0.15">
      <c r="B60" s="221"/>
      <c r="C60" s="221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Z60" s="209"/>
      <c r="AA60" s="205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  <c r="BJ60" s="206"/>
      <c r="BK60" s="206"/>
      <c r="BL60" s="206"/>
      <c r="BM60" s="206"/>
      <c r="BN60" s="206"/>
      <c r="BO60" s="206"/>
      <c r="BP60" s="206"/>
      <c r="BQ60" s="206"/>
      <c r="BR60" s="206"/>
      <c r="BS60" s="206"/>
      <c r="BT60" s="206"/>
      <c r="BU60" s="206"/>
      <c r="BV60" s="206"/>
      <c r="BW60" s="206"/>
      <c r="BX60" s="206"/>
      <c r="BY60" s="206"/>
      <c r="BZ60" s="206"/>
      <c r="CA60" s="206"/>
      <c r="CB60" s="206"/>
      <c r="CC60" s="206"/>
      <c r="CD60" s="206"/>
      <c r="CE60" s="206"/>
      <c r="CF60" s="206"/>
      <c r="CG60" s="206"/>
      <c r="CH60" s="206"/>
      <c r="CI60" s="206"/>
      <c r="CJ60" s="206"/>
      <c r="CK60" s="206"/>
      <c r="CL60" s="206"/>
      <c r="CM60" s="206"/>
      <c r="CN60" s="206"/>
      <c r="CO60" s="206"/>
      <c r="CP60" s="206"/>
      <c r="CQ60" s="206"/>
      <c r="CR60" s="206"/>
      <c r="CS60" s="206"/>
      <c r="CT60" s="206"/>
      <c r="CU60" s="206"/>
      <c r="CV60" s="206"/>
      <c r="CW60" s="206"/>
      <c r="CX60" s="206"/>
      <c r="CY60" s="206"/>
      <c r="CZ60" s="206"/>
      <c r="DA60" s="206"/>
      <c r="DB60" s="206"/>
      <c r="DC60" s="206"/>
      <c r="DD60" s="206"/>
      <c r="DE60" s="206"/>
      <c r="DF60" s="206"/>
      <c r="DG60" s="206"/>
      <c r="DH60" s="206"/>
      <c r="DI60" s="206"/>
      <c r="DJ60" s="206"/>
      <c r="DK60" s="206"/>
      <c r="DL60" s="206"/>
      <c r="DM60" s="206"/>
      <c r="DN60" s="206"/>
      <c r="DO60" s="206"/>
      <c r="DP60" s="206"/>
      <c r="DQ60" s="206"/>
      <c r="DR60" s="206"/>
      <c r="DS60" s="206"/>
      <c r="DT60" s="206"/>
      <c r="DU60" s="206"/>
      <c r="DV60" s="206"/>
      <c r="DW60" s="206"/>
      <c r="DX60" s="206"/>
      <c r="DY60" s="206"/>
      <c r="DZ60" s="206"/>
      <c r="EA60" s="206"/>
      <c r="EB60" s="206"/>
      <c r="EC60" s="206"/>
      <c r="ED60" s="206"/>
      <c r="EE60" s="206"/>
      <c r="EF60" s="206"/>
      <c r="EG60" s="206"/>
      <c r="EH60" s="206"/>
      <c r="EI60" s="206"/>
      <c r="EJ60" s="206"/>
      <c r="EK60" s="206"/>
      <c r="EL60" s="206"/>
      <c r="EM60" s="206"/>
      <c r="EN60" s="206"/>
      <c r="EO60" s="206"/>
      <c r="EP60" s="206"/>
      <c r="EQ60" s="206"/>
      <c r="ER60" s="206"/>
      <c r="ES60" s="206"/>
    </row>
    <row r="61" spans="2:149" s="220" customFormat="1" x14ac:dyDescent="0.15">
      <c r="B61" s="221"/>
      <c r="C61" s="221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Z61" s="209"/>
      <c r="AA61" s="205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  <c r="BJ61" s="206"/>
      <c r="BK61" s="206"/>
      <c r="BL61" s="206"/>
      <c r="BM61" s="206"/>
      <c r="BN61" s="206"/>
      <c r="BO61" s="206"/>
      <c r="BP61" s="206"/>
      <c r="BQ61" s="206"/>
      <c r="BR61" s="206"/>
      <c r="BS61" s="206"/>
      <c r="BT61" s="206"/>
      <c r="BU61" s="206"/>
      <c r="BV61" s="206"/>
      <c r="BW61" s="206"/>
      <c r="BX61" s="206"/>
      <c r="BY61" s="206"/>
      <c r="BZ61" s="206"/>
      <c r="CA61" s="206"/>
      <c r="CB61" s="206"/>
      <c r="CC61" s="206"/>
      <c r="CD61" s="206"/>
      <c r="CE61" s="206"/>
      <c r="CF61" s="206"/>
      <c r="CG61" s="206"/>
      <c r="CH61" s="206"/>
      <c r="CI61" s="206"/>
      <c r="CJ61" s="206"/>
      <c r="CK61" s="206"/>
      <c r="CL61" s="206"/>
      <c r="CM61" s="206"/>
      <c r="CN61" s="206"/>
      <c r="CO61" s="206"/>
      <c r="CP61" s="206"/>
      <c r="CQ61" s="206"/>
      <c r="CR61" s="206"/>
      <c r="CS61" s="206"/>
      <c r="CT61" s="206"/>
      <c r="CU61" s="206"/>
      <c r="CV61" s="206"/>
      <c r="CW61" s="206"/>
      <c r="CX61" s="206"/>
      <c r="CY61" s="206"/>
      <c r="CZ61" s="206"/>
      <c r="DA61" s="206"/>
      <c r="DB61" s="206"/>
      <c r="DC61" s="206"/>
      <c r="DD61" s="206"/>
      <c r="DE61" s="206"/>
      <c r="DF61" s="206"/>
      <c r="DG61" s="206"/>
      <c r="DH61" s="206"/>
      <c r="DI61" s="206"/>
      <c r="DJ61" s="206"/>
      <c r="DK61" s="206"/>
      <c r="DL61" s="206"/>
      <c r="DM61" s="206"/>
      <c r="DN61" s="206"/>
      <c r="DO61" s="206"/>
      <c r="DP61" s="206"/>
      <c r="DQ61" s="206"/>
      <c r="DR61" s="206"/>
      <c r="DS61" s="206"/>
      <c r="DT61" s="206"/>
      <c r="DU61" s="206"/>
      <c r="DV61" s="206"/>
      <c r="DW61" s="206"/>
      <c r="DX61" s="206"/>
      <c r="DY61" s="206"/>
      <c r="DZ61" s="206"/>
      <c r="EA61" s="206"/>
      <c r="EB61" s="206"/>
      <c r="EC61" s="206"/>
      <c r="ED61" s="206"/>
      <c r="EE61" s="206"/>
      <c r="EF61" s="206"/>
      <c r="EG61" s="206"/>
      <c r="EH61" s="206"/>
      <c r="EI61" s="206"/>
      <c r="EJ61" s="206"/>
      <c r="EK61" s="206"/>
      <c r="EL61" s="206"/>
      <c r="EM61" s="206"/>
      <c r="EN61" s="206"/>
      <c r="EO61" s="206"/>
      <c r="EP61" s="206"/>
      <c r="EQ61" s="206"/>
      <c r="ER61" s="206"/>
      <c r="ES61" s="206"/>
    </row>
    <row r="62" spans="2:149" s="220" customFormat="1" x14ac:dyDescent="0.15">
      <c r="B62" s="221"/>
      <c r="C62" s="221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Z62" s="209"/>
      <c r="AA62" s="205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  <c r="BJ62" s="206"/>
      <c r="BK62" s="206"/>
      <c r="BL62" s="206"/>
      <c r="BM62" s="206"/>
      <c r="BN62" s="206"/>
      <c r="BO62" s="206"/>
      <c r="BP62" s="206"/>
      <c r="BQ62" s="206"/>
      <c r="BR62" s="206"/>
      <c r="BS62" s="206"/>
      <c r="BT62" s="206"/>
      <c r="BU62" s="206"/>
      <c r="BV62" s="206"/>
      <c r="BW62" s="206"/>
      <c r="BX62" s="206"/>
      <c r="BY62" s="206"/>
      <c r="BZ62" s="206"/>
      <c r="CA62" s="206"/>
      <c r="CB62" s="206"/>
      <c r="CC62" s="206"/>
      <c r="CD62" s="206"/>
      <c r="CE62" s="206"/>
      <c r="CF62" s="206"/>
      <c r="CG62" s="206"/>
      <c r="CH62" s="206"/>
      <c r="CI62" s="206"/>
      <c r="CJ62" s="206"/>
      <c r="CK62" s="206"/>
      <c r="CL62" s="206"/>
      <c r="CM62" s="206"/>
      <c r="CN62" s="206"/>
      <c r="CO62" s="206"/>
      <c r="CP62" s="206"/>
      <c r="CQ62" s="206"/>
      <c r="CR62" s="206"/>
      <c r="CS62" s="206"/>
      <c r="CT62" s="206"/>
      <c r="CU62" s="206"/>
      <c r="CV62" s="206"/>
      <c r="CW62" s="206"/>
      <c r="CX62" s="206"/>
      <c r="CY62" s="206"/>
      <c r="CZ62" s="206"/>
      <c r="DA62" s="206"/>
      <c r="DB62" s="206"/>
      <c r="DC62" s="206"/>
      <c r="DD62" s="206"/>
      <c r="DE62" s="206"/>
      <c r="DF62" s="206"/>
      <c r="DG62" s="206"/>
      <c r="DH62" s="206"/>
      <c r="DI62" s="206"/>
      <c r="DJ62" s="206"/>
      <c r="DK62" s="206"/>
      <c r="DL62" s="206"/>
      <c r="DM62" s="206"/>
      <c r="DN62" s="206"/>
      <c r="DO62" s="206"/>
      <c r="DP62" s="206"/>
      <c r="DQ62" s="206"/>
      <c r="DR62" s="206"/>
      <c r="DS62" s="206"/>
      <c r="DT62" s="206"/>
      <c r="DU62" s="206"/>
      <c r="DV62" s="206"/>
      <c r="DW62" s="206"/>
      <c r="DX62" s="206"/>
      <c r="DY62" s="206"/>
      <c r="DZ62" s="206"/>
      <c r="EA62" s="206"/>
      <c r="EB62" s="206"/>
      <c r="EC62" s="206"/>
      <c r="ED62" s="206"/>
      <c r="EE62" s="206"/>
      <c r="EF62" s="206"/>
      <c r="EG62" s="206"/>
      <c r="EH62" s="206"/>
      <c r="EI62" s="206"/>
      <c r="EJ62" s="206"/>
      <c r="EK62" s="206"/>
      <c r="EL62" s="206"/>
      <c r="EM62" s="206"/>
      <c r="EN62" s="206"/>
      <c r="EO62" s="206"/>
      <c r="EP62" s="206"/>
      <c r="EQ62" s="206"/>
      <c r="ER62" s="206"/>
      <c r="ES62" s="206"/>
    </row>
    <row r="63" spans="2:149" s="220" customFormat="1" x14ac:dyDescent="0.15">
      <c r="B63" s="221"/>
      <c r="C63" s="221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Z63" s="209"/>
      <c r="AA63" s="205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  <c r="BJ63" s="206"/>
      <c r="BK63" s="206"/>
      <c r="BL63" s="206"/>
      <c r="BM63" s="206"/>
      <c r="BN63" s="206"/>
      <c r="BO63" s="206"/>
      <c r="BP63" s="206"/>
      <c r="BQ63" s="206"/>
      <c r="BR63" s="206"/>
      <c r="BS63" s="206"/>
      <c r="BT63" s="206"/>
      <c r="BU63" s="206"/>
      <c r="BV63" s="206"/>
      <c r="BW63" s="206"/>
      <c r="BX63" s="206"/>
      <c r="BY63" s="206"/>
      <c r="BZ63" s="206"/>
      <c r="CA63" s="206"/>
      <c r="CB63" s="206"/>
      <c r="CC63" s="206"/>
      <c r="CD63" s="206"/>
      <c r="CE63" s="206"/>
      <c r="CF63" s="206"/>
      <c r="CG63" s="206"/>
      <c r="CH63" s="206"/>
      <c r="CI63" s="206"/>
      <c r="CJ63" s="206"/>
      <c r="CK63" s="206"/>
      <c r="CL63" s="206"/>
      <c r="CM63" s="206"/>
      <c r="CN63" s="206"/>
      <c r="CO63" s="206"/>
      <c r="CP63" s="206"/>
      <c r="CQ63" s="206"/>
      <c r="CR63" s="206"/>
      <c r="CS63" s="206"/>
      <c r="CT63" s="206"/>
      <c r="CU63" s="206"/>
      <c r="CV63" s="206"/>
      <c r="CW63" s="206"/>
      <c r="CX63" s="206"/>
      <c r="CY63" s="206"/>
      <c r="CZ63" s="206"/>
      <c r="DA63" s="206"/>
      <c r="DB63" s="206"/>
      <c r="DC63" s="206"/>
      <c r="DD63" s="206"/>
      <c r="DE63" s="206"/>
      <c r="DF63" s="206"/>
      <c r="DG63" s="206"/>
      <c r="DH63" s="206"/>
      <c r="DI63" s="206"/>
      <c r="DJ63" s="206"/>
      <c r="DK63" s="206"/>
      <c r="DL63" s="206"/>
      <c r="DM63" s="206"/>
      <c r="DN63" s="206"/>
      <c r="DO63" s="206"/>
      <c r="DP63" s="206"/>
      <c r="DQ63" s="206"/>
      <c r="DR63" s="206"/>
      <c r="DS63" s="206"/>
      <c r="DT63" s="206"/>
      <c r="DU63" s="206"/>
      <c r="DV63" s="206"/>
      <c r="DW63" s="206"/>
      <c r="DX63" s="206"/>
      <c r="DY63" s="206"/>
      <c r="DZ63" s="206"/>
      <c r="EA63" s="206"/>
      <c r="EB63" s="206"/>
      <c r="EC63" s="206"/>
      <c r="ED63" s="206"/>
      <c r="EE63" s="206"/>
      <c r="EF63" s="206"/>
      <c r="EG63" s="206"/>
      <c r="EH63" s="206"/>
      <c r="EI63" s="206"/>
      <c r="EJ63" s="206"/>
      <c r="EK63" s="206"/>
      <c r="EL63" s="206"/>
      <c r="EM63" s="206"/>
      <c r="EN63" s="206"/>
      <c r="EO63" s="206"/>
      <c r="EP63" s="206"/>
      <c r="EQ63" s="206"/>
      <c r="ER63" s="206"/>
      <c r="ES63" s="206"/>
    </row>
    <row r="64" spans="2:149" s="220" customFormat="1" x14ac:dyDescent="0.15">
      <c r="B64" s="221"/>
      <c r="C64" s="221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Z64" s="209"/>
      <c r="AA64" s="205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  <c r="BJ64" s="206"/>
      <c r="BK64" s="206"/>
      <c r="BL64" s="206"/>
      <c r="BM64" s="206"/>
      <c r="BN64" s="206"/>
      <c r="BO64" s="206"/>
      <c r="BP64" s="206"/>
      <c r="BQ64" s="206"/>
      <c r="BR64" s="206"/>
      <c r="BS64" s="206"/>
      <c r="BT64" s="206"/>
      <c r="BU64" s="206"/>
      <c r="BV64" s="206"/>
      <c r="BW64" s="206"/>
      <c r="BX64" s="206"/>
      <c r="BY64" s="206"/>
      <c r="BZ64" s="206"/>
      <c r="CA64" s="206"/>
      <c r="CB64" s="206"/>
      <c r="CC64" s="206"/>
      <c r="CD64" s="206"/>
      <c r="CE64" s="206"/>
      <c r="CF64" s="206"/>
      <c r="CG64" s="206"/>
      <c r="CH64" s="206"/>
      <c r="CI64" s="206"/>
      <c r="CJ64" s="206"/>
      <c r="CK64" s="206"/>
      <c r="CL64" s="206"/>
      <c r="CM64" s="206"/>
      <c r="CN64" s="206"/>
      <c r="CO64" s="206"/>
      <c r="CP64" s="206"/>
      <c r="CQ64" s="206"/>
      <c r="CR64" s="206"/>
      <c r="CS64" s="206"/>
      <c r="CT64" s="206"/>
      <c r="CU64" s="206"/>
      <c r="CV64" s="206"/>
      <c r="CW64" s="206"/>
      <c r="CX64" s="206"/>
      <c r="CY64" s="206"/>
      <c r="CZ64" s="206"/>
      <c r="DA64" s="206"/>
      <c r="DB64" s="206"/>
      <c r="DC64" s="206"/>
      <c r="DD64" s="206"/>
      <c r="DE64" s="206"/>
      <c r="DF64" s="206"/>
      <c r="DG64" s="206"/>
      <c r="DH64" s="206"/>
      <c r="DI64" s="206"/>
      <c r="DJ64" s="206"/>
      <c r="DK64" s="206"/>
      <c r="DL64" s="206"/>
      <c r="DM64" s="206"/>
      <c r="DN64" s="206"/>
      <c r="DO64" s="206"/>
      <c r="DP64" s="206"/>
      <c r="DQ64" s="206"/>
      <c r="DR64" s="206"/>
      <c r="DS64" s="206"/>
      <c r="DT64" s="206"/>
      <c r="DU64" s="206"/>
      <c r="DV64" s="206"/>
      <c r="DW64" s="206"/>
      <c r="DX64" s="206"/>
      <c r="DY64" s="206"/>
      <c r="DZ64" s="206"/>
      <c r="EA64" s="206"/>
      <c r="EB64" s="206"/>
      <c r="EC64" s="206"/>
      <c r="ED64" s="206"/>
      <c r="EE64" s="206"/>
      <c r="EF64" s="206"/>
      <c r="EG64" s="206"/>
      <c r="EH64" s="206"/>
      <c r="EI64" s="206"/>
      <c r="EJ64" s="206"/>
      <c r="EK64" s="206"/>
      <c r="EL64" s="206"/>
      <c r="EM64" s="206"/>
      <c r="EN64" s="206"/>
      <c r="EO64" s="206"/>
      <c r="EP64" s="206"/>
      <c r="EQ64" s="206"/>
      <c r="ER64" s="206"/>
      <c r="ES64" s="206"/>
    </row>
    <row r="65" spans="2:149" s="220" customFormat="1" x14ac:dyDescent="0.15">
      <c r="B65" s="221"/>
      <c r="C65" s="221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Z65" s="209"/>
      <c r="AA65" s="205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6"/>
      <c r="BR65" s="206"/>
      <c r="BS65" s="206"/>
      <c r="BT65" s="206"/>
      <c r="BU65" s="206"/>
      <c r="BV65" s="206"/>
      <c r="BW65" s="206"/>
      <c r="BX65" s="206"/>
      <c r="BY65" s="206"/>
      <c r="BZ65" s="206"/>
      <c r="CA65" s="206"/>
      <c r="CB65" s="206"/>
      <c r="CC65" s="206"/>
      <c r="CD65" s="206"/>
      <c r="CE65" s="206"/>
      <c r="CF65" s="206"/>
      <c r="CG65" s="206"/>
      <c r="CH65" s="206"/>
      <c r="CI65" s="206"/>
      <c r="CJ65" s="206"/>
      <c r="CK65" s="206"/>
      <c r="CL65" s="206"/>
      <c r="CM65" s="206"/>
      <c r="CN65" s="206"/>
      <c r="CO65" s="206"/>
      <c r="CP65" s="206"/>
      <c r="CQ65" s="206"/>
      <c r="CR65" s="206"/>
      <c r="CS65" s="206"/>
      <c r="CT65" s="206"/>
      <c r="CU65" s="206"/>
      <c r="CV65" s="206"/>
      <c r="CW65" s="206"/>
      <c r="CX65" s="206"/>
      <c r="CY65" s="206"/>
      <c r="CZ65" s="206"/>
      <c r="DA65" s="206"/>
      <c r="DB65" s="206"/>
      <c r="DC65" s="206"/>
      <c r="DD65" s="206"/>
      <c r="DE65" s="206"/>
      <c r="DF65" s="206"/>
      <c r="DG65" s="206"/>
      <c r="DH65" s="206"/>
      <c r="DI65" s="206"/>
      <c r="DJ65" s="206"/>
      <c r="DK65" s="206"/>
      <c r="DL65" s="206"/>
      <c r="DM65" s="206"/>
      <c r="DN65" s="206"/>
      <c r="DO65" s="206"/>
      <c r="DP65" s="206"/>
      <c r="DQ65" s="206"/>
      <c r="DR65" s="206"/>
      <c r="DS65" s="206"/>
      <c r="DT65" s="206"/>
      <c r="DU65" s="206"/>
      <c r="DV65" s="206"/>
      <c r="DW65" s="206"/>
      <c r="DX65" s="206"/>
      <c r="DY65" s="206"/>
      <c r="DZ65" s="206"/>
      <c r="EA65" s="206"/>
      <c r="EB65" s="206"/>
      <c r="EC65" s="206"/>
      <c r="ED65" s="206"/>
      <c r="EE65" s="206"/>
      <c r="EF65" s="206"/>
      <c r="EG65" s="206"/>
      <c r="EH65" s="206"/>
      <c r="EI65" s="206"/>
      <c r="EJ65" s="206"/>
      <c r="EK65" s="206"/>
      <c r="EL65" s="206"/>
      <c r="EM65" s="206"/>
      <c r="EN65" s="206"/>
      <c r="EO65" s="206"/>
      <c r="EP65" s="206"/>
      <c r="EQ65" s="206"/>
      <c r="ER65" s="206"/>
      <c r="ES65" s="206"/>
    </row>
  </sheetData>
  <phoneticPr fontId="12" type="noConversion"/>
  <pageMargins left="0.70866141732283472" right="0.70866141732283472" top="0.74803149606299213" bottom="0.74803149606299213" header="0.31496062992125984" footer="0.31496062992125984"/>
  <pageSetup paperSize="9" fitToWidth="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7" workbookViewId="0">
      <selection activeCell="I20" sqref="I20"/>
    </sheetView>
  </sheetViews>
  <sheetFormatPr defaultColWidth="8.875" defaultRowHeight="12" x14ac:dyDescent="0.15"/>
  <cols>
    <col min="1" max="1" width="15.75" style="126" customWidth="1"/>
    <col min="2" max="2" width="12.75" style="126" customWidth="1"/>
    <col min="3" max="3" width="8.25" style="126" customWidth="1"/>
    <col min="4" max="4" width="10.125" style="126" customWidth="1"/>
    <col min="5" max="5" width="8.875" style="126"/>
    <col min="6" max="6" width="15.625" style="126" customWidth="1"/>
    <col min="7" max="16384" width="8.875" style="126"/>
  </cols>
  <sheetData>
    <row r="1" spans="1:6" ht="12.75" thickBot="1" x14ac:dyDescent="0.2">
      <c r="A1" s="369" t="s">
        <v>253</v>
      </c>
      <c r="B1" s="369" t="s">
        <v>254</v>
      </c>
      <c r="C1" s="369" t="s">
        <v>286</v>
      </c>
      <c r="D1" s="369" t="s">
        <v>255</v>
      </c>
      <c r="E1" s="369" t="s">
        <v>256</v>
      </c>
      <c r="F1" s="369" t="s">
        <v>257</v>
      </c>
    </row>
    <row r="2" spans="1:6" ht="12.75" x14ac:dyDescent="0.15">
      <c r="A2" s="366" t="s">
        <v>258</v>
      </c>
      <c r="B2" s="367">
        <f t="shared" ref="B2:B9" si="0">D2*C2</f>
        <v>250000</v>
      </c>
      <c r="C2" s="367">
        <f>人力成本!C2</f>
        <v>100</v>
      </c>
      <c r="D2" s="367">
        <f>人力成本!Z2</f>
        <v>2500</v>
      </c>
      <c r="E2" s="366" t="s">
        <v>259</v>
      </c>
      <c r="F2" s="368"/>
    </row>
    <row r="3" spans="1:6" ht="12.75" x14ac:dyDescent="0.15">
      <c r="A3" s="210" t="s">
        <v>260</v>
      </c>
      <c r="B3" s="219">
        <f t="shared" si="0"/>
        <v>190000</v>
      </c>
      <c r="C3" s="219">
        <f>人力成本!C3</f>
        <v>95</v>
      </c>
      <c r="D3" s="219">
        <f>人力成本!Z3</f>
        <v>2000</v>
      </c>
      <c r="E3" s="210" t="s">
        <v>259</v>
      </c>
      <c r="F3" s="211"/>
    </row>
    <row r="4" spans="1:6" ht="12.75" x14ac:dyDescent="0.15">
      <c r="A4" s="210" t="s">
        <v>261</v>
      </c>
      <c r="B4" s="219">
        <f t="shared" si="0"/>
        <v>187500</v>
      </c>
      <c r="C4" s="219">
        <f>人力成本!C4</f>
        <v>75</v>
      </c>
      <c r="D4" s="219">
        <f>人力成本!Z4</f>
        <v>2500</v>
      </c>
      <c r="E4" s="210" t="s">
        <v>259</v>
      </c>
      <c r="F4" s="211"/>
    </row>
    <row r="5" spans="1:6" ht="12.75" x14ac:dyDescent="0.15">
      <c r="A5" s="210" t="s">
        <v>262</v>
      </c>
      <c r="B5" s="219">
        <f t="shared" si="0"/>
        <v>245000</v>
      </c>
      <c r="C5" s="219">
        <f>人力成本!C5</f>
        <v>70</v>
      </c>
      <c r="D5" s="219">
        <f>人力成本!Z5</f>
        <v>3500</v>
      </c>
      <c r="E5" s="210" t="s">
        <v>259</v>
      </c>
      <c r="F5" s="211"/>
    </row>
    <row r="6" spans="1:6" ht="12.75" x14ac:dyDescent="0.15">
      <c r="A6" s="210" t="s">
        <v>263</v>
      </c>
      <c r="B6" s="219">
        <f t="shared" si="0"/>
        <v>1150000</v>
      </c>
      <c r="C6" s="219">
        <f>人力成本!C6</f>
        <v>575</v>
      </c>
      <c r="D6" s="219">
        <f>人力成本!Z6</f>
        <v>2000</v>
      </c>
      <c r="E6" s="210" t="s">
        <v>259</v>
      </c>
      <c r="F6" s="211"/>
    </row>
    <row r="7" spans="1:6" ht="12.75" x14ac:dyDescent="0.15">
      <c r="A7" s="210" t="s">
        <v>264</v>
      </c>
      <c r="B7" s="219">
        <f t="shared" si="0"/>
        <v>860000</v>
      </c>
      <c r="C7" s="219">
        <f>人力成本!C7</f>
        <v>430</v>
      </c>
      <c r="D7" s="219">
        <f>人力成本!Z7</f>
        <v>2000</v>
      </c>
      <c r="E7" s="210" t="s">
        <v>259</v>
      </c>
      <c r="F7" s="211"/>
    </row>
    <row r="8" spans="1:6" ht="12.75" x14ac:dyDescent="0.15">
      <c r="A8" s="210" t="s">
        <v>265</v>
      </c>
      <c r="B8" s="219">
        <f t="shared" si="0"/>
        <v>330000</v>
      </c>
      <c r="C8" s="219">
        <f>人力成本!C8</f>
        <v>220</v>
      </c>
      <c r="D8" s="219">
        <f>人力成本!Z8</f>
        <v>1500</v>
      </c>
      <c r="E8" s="210" t="s">
        <v>259</v>
      </c>
      <c r="F8" s="211"/>
    </row>
    <row r="9" spans="1:6" ht="12.75" x14ac:dyDescent="0.15">
      <c r="A9" s="210" t="s">
        <v>266</v>
      </c>
      <c r="B9" s="219">
        <f t="shared" si="0"/>
        <v>105000</v>
      </c>
      <c r="C9" s="219">
        <f>人力成本!C9</f>
        <v>70</v>
      </c>
      <c r="D9" s="219">
        <f>人力成本!Z9</f>
        <v>1500</v>
      </c>
      <c r="E9" s="210" t="s">
        <v>259</v>
      </c>
      <c r="F9" s="211"/>
    </row>
    <row r="10" spans="1:6" ht="12.75" x14ac:dyDescent="0.15">
      <c r="A10" s="212" t="s">
        <v>267</v>
      </c>
      <c r="B10" s="213">
        <f>SUM(B2:B9)</f>
        <v>3317500</v>
      </c>
      <c r="C10" s="214"/>
      <c r="D10" s="214"/>
      <c r="E10" s="215"/>
      <c r="F10" s="216"/>
    </row>
    <row r="11" spans="1:6" ht="12.75" x14ac:dyDescent="0.15">
      <c r="A11" s="210" t="s">
        <v>268</v>
      </c>
      <c r="B11" s="219">
        <f t="shared" ref="B11:B13" si="1">C11*D11</f>
        <v>171000</v>
      </c>
      <c r="C11" s="219">
        <v>57</v>
      </c>
      <c r="D11" s="219">
        <v>3000</v>
      </c>
      <c r="E11" s="210" t="s">
        <v>269</v>
      </c>
      <c r="F11" s="211" t="s">
        <v>287</v>
      </c>
    </row>
    <row r="12" spans="1:6" ht="12.75" x14ac:dyDescent="0.15">
      <c r="A12" s="210" t="s">
        <v>270</v>
      </c>
      <c r="B12" s="219">
        <f t="shared" si="1"/>
        <v>190000</v>
      </c>
      <c r="C12" s="219">
        <v>950</v>
      </c>
      <c r="D12" s="219">
        <v>200</v>
      </c>
      <c r="E12" s="210" t="s">
        <v>259</v>
      </c>
      <c r="F12" s="218" t="s">
        <v>288</v>
      </c>
    </row>
    <row r="13" spans="1:6" ht="12.75" x14ac:dyDescent="0.15">
      <c r="A13" s="210" t="s">
        <v>271</v>
      </c>
      <c r="B13" s="219">
        <f t="shared" si="1"/>
        <v>142500</v>
      </c>
      <c r="C13" s="219">
        <v>950</v>
      </c>
      <c r="D13" s="219">
        <v>150</v>
      </c>
      <c r="E13" s="210" t="s">
        <v>259</v>
      </c>
      <c r="F13" s="211"/>
    </row>
    <row r="14" spans="1:6" ht="12.75" x14ac:dyDescent="0.15">
      <c r="A14" s="210" t="s">
        <v>272</v>
      </c>
      <c r="B14" s="219">
        <f>C14*D14</f>
        <v>16350</v>
      </c>
      <c r="C14" s="219">
        <v>1635</v>
      </c>
      <c r="D14" s="219">
        <v>10</v>
      </c>
      <c r="E14" s="210" t="s">
        <v>289</v>
      </c>
      <c r="F14" s="211"/>
    </row>
    <row r="15" spans="1:6" ht="12.75" x14ac:dyDescent="0.15">
      <c r="A15" s="217" t="s">
        <v>273</v>
      </c>
      <c r="B15" s="213">
        <f>SUM(B11:B14)</f>
        <v>519850</v>
      </c>
      <c r="C15" s="214"/>
      <c r="D15" s="214"/>
      <c r="E15" s="214"/>
      <c r="F15" s="216"/>
    </row>
    <row r="16" spans="1:6" ht="12.75" x14ac:dyDescent="0.15">
      <c r="A16" s="210" t="s">
        <v>274</v>
      </c>
      <c r="B16" s="219">
        <f>C16*D16</f>
        <v>30000</v>
      </c>
      <c r="C16" s="219">
        <v>10</v>
      </c>
      <c r="D16" s="219">
        <v>3000</v>
      </c>
      <c r="E16" s="210" t="s">
        <v>275</v>
      </c>
      <c r="F16" s="211"/>
    </row>
    <row r="17" spans="1:6" ht="12.75" x14ac:dyDescent="0.15">
      <c r="A17" s="210" t="s">
        <v>276</v>
      </c>
      <c r="B17" s="219">
        <f t="shared" ref="B17:B19" si="2">C17*D17</f>
        <v>3633.3333333333335</v>
      </c>
      <c r="C17" s="219">
        <f>1635/22.5</f>
        <v>72.666666666666671</v>
      </c>
      <c r="D17" s="219">
        <v>50</v>
      </c>
      <c r="E17" s="210" t="s">
        <v>290</v>
      </c>
      <c r="F17" s="211"/>
    </row>
    <row r="18" spans="1:6" ht="24.75" x14ac:dyDescent="0.15">
      <c r="A18" s="210" t="s">
        <v>277</v>
      </c>
      <c r="B18" s="219">
        <f t="shared" si="2"/>
        <v>75000</v>
      </c>
      <c r="C18" s="219">
        <v>5</v>
      </c>
      <c r="D18" s="219">
        <v>15000</v>
      </c>
      <c r="E18" s="210" t="s">
        <v>291</v>
      </c>
      <c r="F18" s="211" t="s">
        <v>278</v>
      </c>
    </row>
    <row r="19" spans="1:6" ht="12.75" x14ac:dyDescent="0.15">
      <c r="A19" s="210" t="s">
        <v>279</v>
      </c>
      <c r="B19" s="219">
        <f t="shared" si="2"/>
        <v>5000</v>
      </c>
      <c r="C19" s="219">
        <v>1</v>
      </c>
      <c r="D19" s="219">
        <v>5000</v>
      </c>
      <c r="E19" s="210" t="s">
        <v>280</v>
      </c>
      <c r="F19" s="218" t="s">
        <v>281</v>
      </c>
    </row>
    <row r="20" spans="1:6" ht="12.75" x14ac:dyDescent="0.15">
      <c r="A20" s="217" t="s">
        <v>282</v>
      </c>
      <c r="B20" s="213">
        <f>SUM(B16:B19)</f>
        <v>113633.33333333334</v>
      </c>
      <c r="C20" s="214"/>
      <c r="D20" s="214"/>
      <c r="E20" s="214"/>
      <c r="F20" s="216"/>
    </row>
    <row r="21" spans="1:6" ht="12.75" x14ac:dyDescent="0.15">
      <c r="A21" s="217" t="s">
        <v>283</v>
      </c>
      <c r="B21" s="213">
        <v>50000</v>
      </c>
      <c r="C21" s="214"/>
      <c r="D21" s="213">
        <v>50000</v>
      </c>
      <c r="E21" s="214"/>
      <c r="F21" s="212" t="s">
        <v>284</v>
      </c>
    </row>
    <row r="22" spans="1:6" ht="12.75" x14ac:dyDescent="0.15">
      <c r="A22" s="217" t="s">
        <v>285</v>
      </c>
      <c r="B22" s="213">
        <f>B10+B15+B20+B21</f>
        <v>4000983.3333333335</v>
      </c>
      <c r="C22" s="214"/>
      <c r="D22" s="214"/>
      <c r="E22" s="214"/>
      <c r="F22" s="216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5" zoomScaleNormal="85" workbookViewId="0">
      <pane xSplit="15" ySplit="12" topLeftCell="P13" activePane="bottomRight" state="frozen"/>
      <selection pane="topRight" activeCell="P1" sqref="P1"/>
      <selection pane="bottomLeft" activeCell="A13" sqref="A13"/>
      <selection pane="bottomRight" activeCell="P8" sqref="P8"/>
    </sheetView>
  </sheetViews>
  <sheetFormatPr defaultColWidth="8.875" defaultRowHeight="12" x14ac:dyDescent="0.15"/>
  <cols>
    <col min="1" max="1" width="5.25" style="126" customWidth="1"/>
    <col min="2" max="2" width="12.875" style="126" customWidth="1"/>
    <col min="3" max="3" width="11.25" style="126" customWidth="1"/>
    <col min="4" max="4" width="13.25" style="126" customWidth="1"/>
    <col min="5" max="5" width="12" style="126" customWidth="1"/>
    <col min="6" max="6" width="12.5" style="126" customWidth="1"/>
    <col min="7" max="7" width="2.5" style="126" customWidth="1"/>
    <col min="8" max="10" width="9.5" style="126" bestFit="1" customWidth="1"/>
    <col min="11" max="11" width="8.875" style="126"/>
    <col min="12" max="12" width="8.625" style="126" customWidth="1"/>
    <col min="13" max="13" width="8.375" style="126" customWidth="1"/>
    <col min="14" max="14" width="8.75" style="126" customWidth="1"/>
    <col min="15" max="15" width="10.125" style="126" customWidth="1"/>
    <col min="16" max="16" width="13.875" style="126" bestFit="1" customWidth="1"/>
    <col min="17" max="17" width="14.25" style="126" customWidth="1"/>
    <col min="18" max="16384" width="8.875" style="126"/>
  </cols>
  <sheetData>
    <row r="1" spans="1:17" ht="4.1500000000000004" customHeight="1" x14ac:dyDescent="0.15">
      <c r="A1" s="274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56"/>
      <c r="Q1" s="256"/>
    </row>
    <row r="2" spans="1:17" ht="43.15" customHeight="1" x14ac:dyDescent="0.15">
      <c r="A2" s="274"/>
      <c r="B2" s="271"/>
      <c r="C2" s="272"/>
      <c r="D2" s="272"/>
      <c r="E2" s="272"/>
      <c r="F2" s="273"/>
      <c r="G2" s="274"/>
      <c r="H2" s="271"/>
      <c r="I2" s="272"/>
      <c r="J2" s="272"/>
      <c r="K2" s="272"/>
      <c r="L2" s="272"/>
      <c r="M2" s="272"/>
      <c r="N2" s="273"/>
      <c r="O2" s="274"/>
      <c r="P2" s="220"/>
      <c r="Q2" s="220"/>
    </row>
    <row r="3" spans="1:17" ht="18" customHeight="1" x14ac:dyDescent="0.15">
      <c r="A3" s="274"/>
      <c r="B3" s="267"/>
      <c r="C3" s="220"/>
      <c r="D3" s="220"/>
      <c r="E3" s="220"/>
      <c r="F3" s="268"/>
      <c r="G3" s="274"/>
      <c r="H3" s="267"/>
      <c r="I3" s="220"/>
      <c r="J3" s="220"/>
      <c r="K3" s="220"/>
      <c r="L3" s="220"/>
      <c r="M3" s="220"/>
      <c r="N3" s="268"/>
      <c r="O3" s="274"/>
      <c r="P3" s="220"/>
      <c r="Q3" s="220"/>
    </row>
    <row r="4" spans="1:17" ht="23.45" customHeight="1" x14ac:dyDescent="0.15">
      <c r="A4" s="274"/>
      <c r="B4" s="267"/>
      <c r="C4" s="220"/>
      <c r="D4" s="220"/>
      <c r="E4" s="220"/>
      <c r="F4" s="268"/>
      <c r="G4" s="274"/>
      <c r="H4" s="267"/>
      <c r="I4" s="220"/>
      <c r="J4" s="220"/>
      <c r="K4" s="220"/>
      <c r="L4" s="220"/>
      <c r="M4" s="220"/>
      <c r="N4" s="268"/>
      <c r="O4" s="274"/>
      <c r="P4" s="220"/>
      <c r="Q4" s="220"/>
    </row>
    <row r="5" spans="1:17" ht="24" customHeight="1" x14ac:dyDescent="0.15">
      <c r="A5" s="274"/>
      <c r="B5" s="267"/>
      <c r="C5" s="220"/>
      <c r="D5" s="220"/>
      <c r="E5" s="220"/>
      <c r="F5" s="268"/>
      <c r="G5" s="274"/>
      <c r="H5" s="267"/>
      <c r="I5" s="220"/>
      <c r="J5" s="220"/>
      <c r="K5" s="220"/>
      <c r="L5" s="220"/>
      <c r="M5" s="220"/>
      <c r="N5" s="268"/>
      <c r="O5" s="274"/>
      <c r="P5" s="220"/>
      <c r="Q5" s="220"/>
    </row>
    <row r="6" spans="1:17" ht="31.15" customHeight="1" x14ac:dyDescent="0.15">
      <c r="A6" s="274"/>
      <c r="B6" s="267"/>
      <c r="C6" s="220"/>
      <c r="D6" s="220"/>
      <c r="E6" s="220"/>
      <c r="F6" s="268"/>
      <c r="G6" s="274"/>
      <c r="H6" s="267"/>
      <c r="I6" s="220"/>
      <c r="J6" s="220"/>
      <c r="K6" s="220"/>
      <c r="L6" s="220"/>
      <c r="M6" s="220"/>
      <c r="N6" s="268"/>
      <c r="O6" s="274"/>
      <c r="P6" s="220"/>
      <c r="Q6" s="220"/>
    </row>
    <row r="7" spans="1:17" ht="16.899999999999999" customHeight="1" x14ac:dyDescent="0.15">
      <c r="A7" s="274"/>
      <c r="B7" s="267"/>
      <c r="C7" s="220"/>
      <c r="D7" s="220"/>
      <c r="E7" s="220"/>
      <c r="F7" s="268"/>
      <c r="G7" s="274"/>
      <c r="H7" s="267"/>
      <c r="I7" s="220"/>
      <c r="J7" s="220"/>
      <c r="K7" s="220"/>
      <c r="L7" s="220"/>
      <c r="M7" s="220"/>
      <c r="N7" s="268"/>
      <c r="O7" s="274"/>
      <c r="P7" s="220"/>
      <c r="Q7" s="220"/>
    </row>
    <row r="8" spans="1:17" ht="42" customHeight="1" x14ac:dyDescent="0.15">
      <c r="A8" s="274"/>
      <c r="B8" s="269"/>
      <c r="C8" s="262"/>
      <c r="D8" s="262"/>
      <c r="E8" s="262"/>
      <c r="F8" s="270"/>
      <c r="G8" s="274"/>
      <c r="H8" s="269"/>
      <c r="I8" s="262"/>
      <c r="J8" s="262"/>
      <c r="K8" s="262"/>
      <c r="L8" s="262"/>
      <c r="M8" s="262"/>
      <c r="N8" s="270"/>
      <c r="O8" s="274"/>
      <c r="P8" s="220"/>
      <c r="Q8" s="220"/>
    </row>
    <row r="9" spans="1:17" ht="7.9" customHeight="1" x14ac:dyDescent="0.15">
      <c r="A9" s="274"/>
      <c r="B9" s="274"/>
      <c r="C9" s="274"/>
      <c r="D9" s="274"/>
      <c r="E9" s="274"/>
      <c r="F9" s="274"/>
      <c r="G9" s="274"/>
      <c r="H9" s="275"/>
      <c r="I9" s="275"/>
      <c r="J9" s="275"/>
      <c r="K9" s="275"/>
      <c r="L9" s="275"/>
      <c r="M9" s="275"/>
      <c r="N9" s="275"/>
      <c r="O9" s="275"/>
      <c r="P9" s="256"/>
      <c r="Q9" s="256"/>
    </row>
    <row r="10" spans="1:17" ht="18" customHeight="1" x14ac:dyDescent="0.15">
      <c r="A10" s="220"/>
      <c r="B10" s="220"/>
      <c r="C10" s="266" t="s">
        <v>318</v>
      </c>
      <c r="D10" s="220"/>
      <c r="E10" s="220"/>
      <c r="F10" s="220"/>
      <c r="G10" s="220"/>
      <c r="H10" s="256"/>
      <c r="I10" s="256"/>
      <c r="J10" s="256"/>
      <c r="K10" s="256"/>
      <c r="L10" s="265" t="s">
        <v>319</v>
      </c>
      <c r="M10" s="256"/>
      <c r="N10" s="256"/>
      <c r="O10" s="256"/>
      <c r="P10" s="256"/>
      <c r="Q10" s="256"/>
    </row>
    <row r="11" spans="1:17" ht="3.6" customHeight="1" x14ac:dyDescent="0.15">
      <c r="A11" s="262"/>
      <c r="B11" s="256"/>
      <c r="C11" s="256"/>
      <c r="D11" s="256"/>
      <c r="E11" s="256"/>
      <c r="F11" s="256"/>
      <c r="G11" s="220"/>
      <c r="H11" s="256"/>
      <c r="I11" s="256"/>
      <c r="J11" s="256"/>
      <c r="K11" s="256"/>
      <c r="L11" s="256"/>
      <c r="M11" s="256"/>
      <c r="N11" s="256"/>
      <c r="O11" s="256"/>
      <c r="P11" s="256"/>
      <c r="Q11" s="256"/>
    </row>
    <row r="12" spans="1:17" ht="25.15" customHeight="1" thickBot="1" x14ac:dyDescent="0.2">
      <c r="A12" s="260" t="s">
        <v>298</v>
      </c>
      <c r="B12" s="260" t="s">
        <v>299</v>
      </c>
      <c r="C12" s="261" t="s">
        <v>312</v>
      </c>
      <c r="D12" s="261" t="s">
        <v>313</v>
      </c>
      <c r="E12" s="261" t="s">
        <v>314</v>
      </c>
      <c r="F12" s="261" t="s">
        <v>315</v>
      </c>
      <c r="G12" s="263"/>
      <c r="H12" s="261" t="s">
        <v>316</v>
      </c>
      <c r="I12" s="261" t="s">
        <v>320</v>
      </c>
      <c r="J12" s="261" t="s">
        <v>317</v>
      </c>
      <c r="K12" s="261" t="s">
        <v>311</v>
      </c>
      <c r="L12" s="261" t="s">
        <v>310</v>
      </c>
      <c r="M12" s="261" t="s">
        <v>309</v>
      </c>
      <c r="N12" s="261" t="s">
        <v>308</v>
      </c>
      <c r="O12" s="261" t="s">
        <v>307</v>
      </c>
      <c r="P12" s="261" t="s">
        <v>305</v>
      </c>
      <c r="Q12" s="261" t="s">
        <v>306</v>
      </c>
    </row>
    <row r="13" spans="1:17" x14ac:dyDescent="0.15">
      <c r="A13" s="257">
        <v>1</v>
      </c>
      <c r="B13" s="258">
        <v>41114</v>
      </c>
      <c r="C13" s="257">
        <v>5</v>
      </c>
      <c r="D13" s="257">
        <f>C13</f>
        <v>5</v>
      </c>
      <c r="E13" s="259">
        <v>1.25</v>
      </c>
      <c r="F13" s="259">
        <v>1.25</v>
      </c>
      <c r="G13" s="264"/>
      <c r="H13" s="259">
        <f>D13</f>
        <v>5</v>
      </c>
      <c r="I13" s="224">
        <v>15</v>
      </c>
      <c r="J13" s="224">
        <v>5</v>
      </c>
      <c r="K13" s="224">
        <f t="shared" ref="K13:K18" si="0">J13-I13</f>
        <v>-10</v>
      </c>
      <c r="L13" s="224">
        <f t="shared" ref="L13:L18" si="1">J13-H13</f>
        <v>0</v>
      </c>
      <c r="M13" s="225">
        <f t="shared" ref="M13:M18" si="2">J13/I13</f>
        <v>0.33333333333333331</v>
      </c>
      <c r="N13" s="225">
        <f t="shared" ref="N13:N18" si="3">J13/H13</f>
        <v>1</v>
      </c>
      <c r="O13" s="224">
        <f t="shared" ref="O13:O18" si="4">$D$33/M13</f>
        <v>4905</v>
      </c>
      <c r="P13" s="224">
        <f>I13+($D$33-J13)</f>
        <v>1645</v>
      </c>
      <c r="Q13" s="224">
        <v>1645</v>
      </c>
    </row>
    <row r="14" spans="1:17" x14ac:dyDescent="0.15">
      <c r="A14" s="231">
        <v>2</v>
      </c>
      <c r="B14" s="232">
        <v>41121</v>
      </c>
      <c r="C14" s="231">
        <v>15</v>
      </c>
      <c r="D14" s="231">
        <f>D13+C14</f>
        <v>20</v>
      </c>
      <c r="E14" s="233">
        <v>4</v>
      </c>
      <c r="F14" s="233">
        <v>5.25</v>
      </c>
      <c r="G14" s="264"/>
      <c r="H14" s="259">
        <f t="shared" ref="H14:H33" si="5">D14</f>
        <v>20</v>
      </c>
      <c r="I14" s="224">
        <v>40</v>
      </c>
      <c r="J14" s="224">
        <v>15</v>
      </c>
      <c r="K14" s="224">
        <f t="shared" si="0"/>
        <v>-25</v>
      </c>
      <c r="L14" s="224">
        <f t="shared" si="1"/>
        <v>-5</v>
      </c>
      <c r="M14" s="225">
        <f t="shared" si="2"/>
        <v>0.375</v>
      </c>
      <c r="N14" s="225">
        <f t="shared" si="3"/>
        <v>0.75</v>
      </c>
      <c r="O14" s="224">
        <f t="shared" si="4"/>
        <v>4360</v>
      </c>
      <c r="P14" s="224">
        <f t="shared" ref="P14:P18" si="6">I14+($D$33-J14)</f>
        <v>1660</v>
      </c>
      <c r="Q14" s="224">
        <v>1660</v>
      </c>
    </row>
    <row r="15" spans="1:17" x14ac:dyDescent="0.15">
      <c r="A15" s="231">
        <v>3</v>
      </c>
      <c r="B15" s="232">
        <v>40762</v>
      </c>
      <c r="C15" s="231">
        <v>50</v>
      </c>
      <c r="D15" s="231">
        <f>D14+C15</f>
        <v>70</v>
      </c>
      <c r="E15" s="233">
        <v>11</v>
      </c>
      <c r="F15" s="233">
        <v>16.25</v>
      </c>
      <c r="G15" s="264"/>
      <c r="H15" s="259">
        <f t="shared" si="5"/>
        <v>70</v>
      </c>
      <c r="I15" s="224">
        <v>100</v>
      </c>
      <c r="J15" s="224">
        <v>55</v>
      </c>
      <c r="K15" s="224">
        <f t="shared" si="0"/>
        <v>-45</v>
      </c>
      <c r="L15" s="224">
        <f t="shared" si="1"/>
        <v>-15</v>
      </c>
      <c r="M15" s="225">
        <f t="shared" si="2"/>
        <v>0.55000000000000004</v>
      </c>
      <c r="N15" s="225">
        <f t="shared" si="3"/>
        <v>0.7857142857142857</v>
      </c>
      <c r="O15" s="224">
        <f t="shared" si="4"/>
        <v>2972.7272727272725</v>
      </c>
      <c r="P15" s="224">
        <f t="shared" si="6"/>
        <v>1680</v>
      </c>
      <c r="Q15" s="224">
        <v>1680</v>
      </c>
    </row>
    <row r="16" spans="1:17" x14ac:dyDescent="0.15">
      <c r="A16" s="231">
        <v>4</v>
      </c>
      <c r="B16" s="232">
        <v>40769</v>
      </c>
      <c r="C16" s="231">
        <v>45</v>
      </c>
      <c r="D16" s="231">
        <f t="shared" ref="D16:D33" si="7">D15+C16</f>
        <v>115</v>
      </c>
      <c r="E16" s="233">
        <v>9.75</v>
      </c>
      <c r="F16" s="233">
        <v>26</v>
      </c>
      <c r="G16" s="264"/>
      <c r="H16" s="259">
        <f t="shared" si="5"/>
        <v>115</v>
      </c>
      <c r="I16" s="224">
        <v>160</v>
      </c>
      <c r="J16" s="224">
        <v>95</v>
      </c>
      <c r="K16" s="224">
        <f t="shared" si="0"/>
        <v>-65</v>
      </c>
      <c r="L16" s="224">
        <f t="shared" si="1"/>
        <v>-20</v>
      </c>
      <c r="M16" s="225">
        <f t="shared" si="2"/>
        <v>0.59375</v>
      </c>
      <c r="N16" s="225">
        <f t="shared" si="3"/>
        <v>0.82608695652173914</v>
      </c>
      <c r="O16" s="224">
        <f t="shared" si="4"/>
        <v>2753.6842105263158</v>
      </c>
      <c r="P16" s="224">
        <f t="shared" si="6"/>
        <v>1700</v>
      </c>
      <c r="Q16" s="224">
        <v>1700</v>
      </c>
    </row>
    <row r="17" spans="1:17" x14ac:dyDescent="0.15">
      <c r="A17" s="231">
        <v>5</v>
      </c>
      <c r="B17" s="232">
        <v>40776</v>
      </c>
      <c r="C17" s="231">
        <v>50</v>
      </c>
      <c r="D17" s="231">
        <f t="shared" si="7"/>
        <v>165</v>
      </c>
      <c r="E17" s="233">
        <v>11</v>
      </c>
      <c r="F17" s="233">
        <v>37</v>
      </c>
      <c r="G17" s="264"/>
      <c r="H17" s="259">
        <f t="shared" si="5"/>
        <v>165</v>
      </c>
      <c r="I17" s="224">
        <v>220</v>
      </c>
      <c r="J17" s="224">
        <v>140</v>
      </c>
      <c r="K17" s="224">
        <f t="shared" si="0"/>
        <v>-80</v>
      </c>
      <c r="L17" s="224">
        <f t="shared" si="1"/>
        <v>-25</v>
      </c>
      <c r="M17" s="225">
        <f t="shared" si="2"/>
        <v>0.63636363636363635</v>
      </c>
      <c r="N17" s="225">
        <f t="shared" si="3"/>
        <v>0.84848484848484851</v>
      </c>
      <c r="O17" s="224">
        <f t="shared" si="4"/>
        <v>2569.2857142857142</v>
      </c>
      <c r="P17" s="224">
        <f t="shared" si="6"/>
        <v>1715</v>
      </c>
      <c r="Q17" s="224">
        <v>1750</v>
      </c>
    </row>
    <row r="18" spans="1:17" x14ac:dyDescent="0.15">
      <c r="A18" s="231">
        <v>6</v>
      </c>
      <c r="B18" s="232">
        <v>40783</v>
      </c>
      <c r="C18" s="231">
        <v>55</v>
      </c>
      <c r="D18" s="231">
        <f t="shared" si="7"/>
        <v>220</v>
      </c>
      <c r="E18" s="233">
        <v>12</v>
      </c>
      <c r="F18" s="233">
        <v>49</v>
      </c>
      <c r="G18" s="264"/>
      <c r="H18" s="259">
        <f t="shared" si="5"/>
        <v>220</v>
      </c>
      <c r="I18" s="224">
        <v>285</v>
      </c>
      <c r="J18" s="224">
        <v>180</v>
      </c>
      <c r="K18" s="224">
        <f t="shared" si="0"/>
        <v>-105</v>
      </c>
      <c r="L18" s="224">
        <f t="shared" si="1"/>
        <v>-40</v>
      </c>
      <c r="M18" s="225">
        <f t="shared" si="2"/>
        <v>0.63157894736842102</v>
      </c>
      <c r="N18" s="225">
        <f t="shared" si="3"/>
        <v>0.81818181818181823</v>
      </c>
      <c r="O18" s="224">
        <f t="shared" si="4"/>
        <v>2588.75</v>
      </c>
      <c r="P18" s="224">
        <f t="shared" si="6"/>
        <v>1740</v>
      </c>
      <c r="Q18" s="224">
        <v>1805</v>
      </c>
    </row>
    <row r="19" spans="1:17" x14ac:dyDescent="0.15">
      <c r="A19" s="231">
        <v>7</v>
      </c>
      <c r="B19" s="232">
        <v>40790</v>
      </c>
      <c r="C19" s="231">
        <v>60</v>
      </c>
      <c r="D19" s="231">
        <f t="shared" si="7"/>
        <v>280</v>
      </c>
      <c r="E19" s="233">
        <v>11.75</v>
      </c>
      <c r="F19" s="233">
        <v>60.75</v>
      </c>
      <c r="G19" s="264"/>
      <c r="H19" s="259">
        <f t="shared" si="5"/>
        <v>280</v>
      </c>
      <c r="I19" s="233"/>
      <c r="J19" s="233"/>
      <c r="K19" s="233"/>
      <c r="L19" s="233"/>
      <c r="M19" s="233"/>
      <c r="N19" s="233"/>
      <c r="O19" s="224"/>
      <c r="P19" s="233"/>
      <c r="Q19" s="259"/>
    </row>
    <row r="20" spans="1:17" x14ac:dyDescent="0.15">
      <c r="A20" s="231">
        <v>8</v>
      </c>
      <c r="B20" s="232">
        <v>40797</v>
      </c>
      <c r="C20" s="231">
        <v>65</v>
      </c>
      <c r="D20" s="231">
        <f t="shared" si="7"/>
        <v>345</v>
      </c>
      <c r="E20" s="233">
        <v>12.5</v>
      </c>
      <c r="F20" s="233">
        <v>73.25</v>
      </c>
      <c r="G20" s="264"/>
      <c r="H20" s="259">
        <f t="shared" si="5"/>
        <v>345</v>
      </c>
      <c r="I20" s="233"/>
      <c r="J20" s="233"/>
      <c r="K20" s="233"/>
      <c r="L20" s="233"/>
      <c r="M20" s="233"/>
      <c r="N20" s="233"/>
      <c r="O20" s="224"/>
      <c r="P20" s="233"/>
      <c r="Q20" s="259"/>
    </row>
    <row r="21" spans="1:17" x14ac:dyDescent="0.15">
      <c r="A21" s="231">
        <v>9</v>
      </c>
      <c r="B21" s="232">
        <v>40804</v>
      </c>
      <c r="C21" s="231">
        <v>65</v>
      </c>
      <c r="D21" s="231">
        <f t="shared" si="7"/>
        <v>410</v>
      </c>
      <c r="E21" s="233">
        <v>12.5</v>
      </c>
      <c r="F21" s="233">
        <v>85.75</v>
      </c>
      <c r="G21" s="264"/>
      <c r="H21" s="259">
        <f t="shared" si="5"/>
        <v>410</v>
      </c>
      <c r="I21" s="233"/>
      <c r="J21" s="233"/>
      <c r="K21" s="233"/>
      <c r="L21" s="233"/>
      <c r="M21" s="233"/>
      <c r="N21" s="233"/>
      <c r="O21" s="224"/>
      <c r="P21" s="233"/>
      <c r="Q21" s="259"/>
    </row>
    <row r="22" spans="1:17" x14ac:dyDescent="0.15">
      <c r="A22" s="231">
        <v>10</v>
      </c>
      <c r="B22" s="232">
        <v>40811</v>
      </c>
      <c r="C22" s="231">
        <v>125</v>
      </c>
      <c r="D22" s="231">
        <f t="shared" si="7"/>
        <v>535</v>
      </c>
      <c r="E22" s="233">
        <v>23.75</v>
      </c>
      <c r="F22" s="233">
        <v>109.5</v>
      </c>
      <c r="G22" s="264"/>
      <c r="H22" s="259">
        <f t="shared" si="5"/>
        <v>535</v>
      </c>
      <c r="I22" s="233"/>
      <c r="J22" s="233"/>
      <c r="K22" s="233"/>
      <c r="L22" s="233"/>
      <c r="M22" s="233"/>
      <c r="N22" s="233"/>
      <c r="O22" s="224"/>
      <c r="P22" s="233"/>
      <c r="Q22" s="259"/>
    </row>
    <row r="23" spans="1:17" x14ac:dyDescent="0.15">
      <c r="A23" s="226" t="s">
        <v>297</v>
      </c>
      <c r="B23" s="232">
        <v>40818</v>
      </c>
      <c r="C23" s="231">
        <v>0</v>
      </c>
      <c r="D23" s="231">
        <f t="shared" si="7"/>
        <v>535</v>
      </c>
      <c r="E23" s="233">
        <v>0</v>
      </c>
      <c r="F23" s="233">
        <v>109.5</v>
      </c>
      <c r="G23" s="264"/>
      <c r="H23" s="259">
        <f t="shared" si="5"/>
        <v>535</v>
      </c>
      <c r="I23" s="233"/>
      <c r="J23" s="233"/>
      <c r="K23" s="233"/>
      <c r="L23" s="233"/>
      <c r="M23" s="233"/>
      <c r="N23" s="233"/>
      <c r="O23" s="224"/>
      <c r="P23" s="233"/>
      <c r="Q23" s="259"/>
    </row>
    <row r="24" spans="1:17" x14ac:dyDescent="0.15">
      <c r="A24" s="231">
        <v>11</v>
      </c>
      <c r="B24" s="232">
        <v>40825</v>
      </c>
      <c r="C24" s="231">
        <v>145</v>
      </c>
      <c r="D24" s="231">
        <f t="shared" si="7"/>
        <v>680</v>
      </c>
      <c r="E24" s="233">
        <v>28.75</v>
      </c>
      <c r="F24" s="233">
        <v>138.25</v>
      </c>
      <c r="G24" s="264"/>
      <c r="H24" s="259">
        <f t="shared" si="5"/>
        <v>680</v>
      </c>
      <c r="I24" s="233"/>
      <c r="J24" s="233"/>
      <c r="K24" s="233"/>
      <c r="L24" s="233"/>
      <c r="M24" s="233"/>
      <c r="N24" s="233"/>
      <c r="O24" s="224"/>
      <c r="P24" s="233"/>
      <c r="Q24" s="259"/>
    </row>
    <row r="25" spans="1:17" x14ac:dyDescent="0.15">
      <c r="A25" s="231">
        <v>12</v>
      </c>
      <c r="B25" s="232">
        <v>40832</v>
      </c>
      <c r="C25" s="231">
        <v>155</v>
      </c>
      <c r="D25" s="231">
        <f t="shared" si="7"/>
        <v>835</v>
      </c>
      <c r="E25" s="233">
        <v>30.75</v>
      </c>
      <c r="F25" s="233">
        <v>169</v>
      </c>
      <c r="G25" s="264"/>
      <c r="H25" s="259">
        <f t="shared" si="5"/>
        <v>835</v>
      </c>
      <c r="I25" s="233"/>
      <c r="J25" s="233"/>
      <c r="K25" s="233"/>
      <c r="L25" s="233"/>
      <c r="M25" s="233"/>
      <c r="N25" s="233"/>
      <c r="O25" s="224"/>
      <c r="P25" s="233"/>
      <c r="Q25" s="259"/>
    </row>
    <row r="26" spans="1:17" x14ac:dyDescent="0.15">
      <c r="A26" s="231">
        <v>13</v>
      </c>
      <c r="B26" s="232">
        <v>40839</v>
      </c>
      <c r="C26" s="231">
        <v>155</v>
      </c>
      <c r="D26" s="231">
        <f t="shared" si="7"/>
        <v>990</v>
      </c>
      <c r="E26" s="233">
        <v>30.75</v>
      </c>
      <c r="F26" s="233">
        <v>199.75</v>
      </c>
      <c r="G26" s="264"/>
      <c r="H26" s="259">
        <f t="shared" si="5"/>
        <v>990</v>
      </c>
      <c r="I26" s="233"/>
      <c r="J26" s="233"/>
      <c r="K26" s="233"/>
      <c r="L26" s="233"/>
      <c r="M26" s="233"/>
      <c r="N26" s="233"/>
      <c r="O26" s="224"/>
      <c r="P26" s="233"/>
      <c r="Q26" s="259"/>
    </row>
    <row r="27" spans="1:17" x14ac:dyDescent="0.15">
      <c r="A27" s="231">
        <v>14</v>
      </c>
      <c r="B27" s="232">
        <v>40846</v>
      </c>
      <c r="C27" s="231">
        <v>155</v>
      </c>
      <c r="D27" s="231">
        <f t="shared" si="7"/>
        <v>1145</v>
      </c>
      <c r="E27" s="233">
        <v>30.75</v>
      </c>
      <c r="F27" s="233">
        <v>230.5</v>
      </c>
      <c r="G27" s="264"/>
      <c r="H27" s="259">
        <f t="shared" si="5"/>
        <v>1145</v>
      </c>
      <c r="I27" s="233"/>
      <c r="J27" s="233"/>
      <c r="K27" s="233"/>
      <c r="L27" s="233"/>
      <c r="M27" s="233"/>
      <c r="N27" s="233"/>
      <c r="O27" s="224"/>
      <c r="P27" s="233"/>
      <c r="Q27" s="259"/>
    </row>
    <row r="28" spans="1:17" x14ac:dyDescent="0.15">
      <c r="A28" s="231">
        <v>15</v>
      </c>
      <c r="B28" s="232">
        <v>40853</v>
      </c>
      <c r="C28" s="231">
        <v>115</v>
      </c>
      <c r="D28" s="231">
        <f t="shared" si="7"/>
        <v>1260</v>
      </c>
      <c r="E28" s="233">
        <v>23</v>
      </c>
      <c r="F28" s="233">
        <v>253.5</v>
      </c>
      <c r="G28" s="264"/>
      <c r="H28" s="259">
        <f t="shared" si="5"/>
        <v>1260</v>
      </c>
      <c r="I28" s="233"/>
      <c r="J28" s="233"/>
      <c r="K28" s="233"/>
      <c r="L28" s="233"/>
      <c r="M28" s="233"/>
      <c r="N28" s="233"/>
      <c r="O28" s="224"/>
      <c r="P28" s="233"/>
      <c r="Q28" s="259"/>
    </row>
    <row r="29" spans="1:17" x14ac:dyDescent="0.15">
      <c r="A29" s="231">
        <v>16</v>
      </c>
      <c r="B29" s="232">
        <v>40860</v>
      </c>
      <c r="C29" s="231">
        <v>115</v>
      </c>
      <c r="D29" s="231">
        <f t="shared" si="7"/>
        <v>1375</v>
      </c>
      <c r="E29" s="233">
        <v>23</v>
      </c>
      <c r="F29" s="233">
        <v>276.5</v>
      </c>
      <c r="G29" s="264"/>
      <c r="H29" s="259">
        <f t="shared" si="5"/>
        <v>1375</v>
      </c>
      <c r="I29" s="233"/>
      <c r="J29" s="233"/>
      <c r="K29" s="233"/>
      <c r="L29" s="233"/>
      <c r="M29" s="233"/>
      <c r="N29" s="233"/>
      <c r="O29" s="224"/>
      <c r="P29" s="233"/>
      <c r="Q29" s="259"/>
    </row>
    <row r="30" spans="1:17" x14ac:dyDescent="0.15">
      <c r="A30" s="231">
        <v>17</v>
      </c>
      <c r="B30" s="232">
        <v>40867</v>
      </c>
      <c r="C30" s="231">
        <v>100</v>
      </c>
      <c r="D30" s="231">
        <f t="shared" si="7"/>
        <v>1475</v>
      </c>
      <c r="E30" s="233">
        <v>21</v>
      </c>
      <c r="F30" s="233">
        <v>297.5</v>
      </c>
      <c r="G30" s="264"/>
      <c r="H30" s="259">
        <f t="shared" si="5"/>
        <v>1475</v>
      </c>
      <c r="I30" s="233"/>
      <c r="J30" s="233"/>
      <c r="K30" s="233"/>
      <c r="L30" s="233"/>
      <c r="M30" s="233"/>
      <c r="N30" s="233"/>
      <c r="O30" s="224"/>
      <c r="P30" s="233"/>
      <c r="Q30" s="259"/>
    </row>
    <row r="31" spans="1:17" x14ac:dyDescent="0.15">
      <c r="A31" s="231">
        <v>18</v>
      </c>
      <c r="B31" s="232">
        <v>40874</v>
      </c>
      <c r="C31" s="231">
        <v>75</v>
      </c>
      <c r="D31" s="231">
        <f t="shared" si="7"/>
        <v>1550</v>
      </c>
      <c r="E31" s="233">
        <v>16</v>
      </c>
      <c r="F31" s="233">
        <v>313.5</v>
      </c>
      <c r="G31" s="264"/>
      <c r="H31" s="259">
        <f t="shared" si="5"/>
        <v>1550</v>
      </c>
      <c r="I31" s="233"/>
      <c r="J31" s="233"/>
      <c r="K31" s="233"/>
      <c r="L31" s="233"/>
      <c r="M31" s="233"/>
      <c r="N31" s="233"/>
      <c r="O31" s="224"/>
      <c r="P31" s="233"/>
      <c r="Q31" s="259"/>
    </row>
    <row r="32" spans="1:17" x14ac:dyDescent="0.15">
      <c r="A32" s="231">
        <v>19</v>
      </c>
      <c r="B32" s="232">
        <v>40881</v>
      </c>
      <c r="C32" s="231">
        <v>75</v>
      </c>
      <c r="D32" s="231">
        <f t="shared" si="7"/>
        <v>1625</v>
      </c>
      <c r="E32" s="233">
        <v>16</v>
      </c>
      <c r="F32" s="233">
        <v>329.5</v>
      </c>
      <c r="G32" s="264"/>
      <c r="H32" s="259">
        <f t="shared" si="5"/>
        <v>1625</v>
      </c>
      <c r="I32" s="233"/>
      <c r="J32" s="233"/>
      <c r="K32" s="233"/>
      <c r="L32" s="233"/>
      <c r="M32" s="233"/>
      <c r="N32" s="233"/>
      <c r="O32" s="224"/>
      <c r="P32" s="233"/>
      <c r="Q32" s="259"/>
    </row>
    <row r="33" spans="1:17" x14ac:dyDescent="0.15">
      <c r="A33" s="231">
        <v>20</v>
      </c>
      <c r="B33" s="232">
        <v>40888</v>
      </c>
      <c r="C33" s="231">
        <v>10</v>
      </c>
      <c r="D33" s="231">
        <f t="shared" si="7"/>
        <v>1635</v>
      </c>
      <c r="E33" s="233">
        <v>2.25</v>
      </c>
      <c r="F33" s="233">
        <v>331.75</v>
      </c>
      <c r="G33" s="264"/>
      <c r="H33" s="259">
        <f t="shared" si="5"/>
        <v>1635</v>
      </c>
      <c r="I33" s="233"/>
      <c r="J33" s="233"/>
      <c r="K33" s="233"/>
      <c r="L33" s="233"/>
      <c r="M33" s="233"/>
      <c r="N33" s="233"/>
      <c r="O33" s="224"/>
      <c r="P33" s="233"/>
      <c r="Q33" s="259"/>
    </row>
    <row r="34" spans="1:17" x14ac:dyDescent="0.15">
      <c r="G34" s="220"/>
    </row>
    <row r="35" spans="1:17" x14ac:dyDescent="0.15">
      <c r="G35" s="220"/>
    </row>
    <row r="36" spans="1:17" x14ac:dyDescent="0.15">
      <c r="G36" s="220"/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2</vt:i4>
      </vt:variant>
    </vt:vector>
  </HeadingPairs>
  <TitlesOfParts>
    <vt:vector size="12" baseType="lpstr">
      <vt:lpstr>问题</vt:lpstr>
      <vt:lpstr>产品</vt:lpstr>
      <vt:lpstr>范围说明书</vt:lpstr>
      <vt:lpstr>需求矩阵</vt:lpstr>
      <vt:lpstr>集成计划工具</vt:lpstr>
      <vt:lpstr>网络图</vt:lpstr>
      <vt:lpstr>人力成本</vt:lpstr>
      <vt:lpstr>成本预算表</vt:lpstr>
      <vt:lpstr>绩效分析表</vt:lpstr>
      <vt:lpstr>需求参数表</vt:lpstr>
      <vt:lpstr>范围说明书!_Toc518791900</vt:lpstr>
      <vt:lpstr>范围说明书!_Toc518791921</vt:lpstr>
    </vt:vector>
  </TitlesOfParts>
  <Company>digiwin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zhangmei</dc:creator>
  <cp:lastModifiedBy>微软用户</cp:lastModifiedBy>
  <cp:lastPrinted>2012-02-17T09:26:43Z</cp:lastPrinted>
  <dcterms:created xsi:type="dcterms:W3CDTF">2010-04-20T05:48:05Z</dcterms:created>
  <dcterms:modified xsi:type="dcterms:W3CDTF">2020-12-04T01:46:43Z</dcterms:modified>
</cp:coreProperties>
</file>