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manhart/Work/Research documents/Colimitation/Theory paper/Submission 3/"/>
    </mc:Choice>
  </mc:AlternateContent>
  <xr:revisionPtr revIDLastSave="0" documentId="13_ncr:1_{35EA8880-892B-B343-92EB-2D94CF38B4A6}" xr6:coauthVersionLast="47" xr6:coauthVersionMax="47" xr10:uidLastSave="{00000000-0000-0000-0000-000000000000}"/>
  <bookViews>
    <workbookView xWindow="0" yWindow="760" windowWidth="29400" windowHeight="13500" xr2:uid="{1F142938-5C4B-474F-9ACE-DD153345C42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3" i="1" l="1"/>
  <c r="J32" i="1"/>
  <c r="J31" i="1"/>
  <c r="F22" i="1" l="1"/>
  <c r="F13" i="1"/>
  <c r="X13" i="1" s="1"/>
  <c r="M14" i="1"/>
  <c r="M18" i="1"/>
  <c r="M19" i="1"/>
  <c r="M20" i="1"/>
  <c r="M22" i="1"/>
  <c r="M23" i="1"/>
  <c r="M24" i="1"/>
  <c r="M25" i="1"/>
  <c r="M26" i="1"/>
  <c r="M27" i="1"/>
  <c r="M13" i="1"/>
  <c r="I14" i="1"/>
  <c r="I15" i="1"/>
  <c r="I16" i="1"/>
  <c r="I17" i="1"/>
  <c r="I18" i="1"/>
  <c r="I19" i="1"/>
  <c r="I20" i="1"/>
  <c r="I21" i="1"/>
  <c r="I23" i="1"/>
  <c r="I24" i="1"/>
  <c r="I25" i="1"/>
  <c r="I27" i="1"/>
  <c r="I29" i="1"/>
  <c r="I30" i="1"/>
  <c r="I32" i="1"/>
  <c r="I33" i="1"/>
  <c r="X20" i="1"/>
  <c r="AB31" i="1"/>
  <c r="AB32" i="1"/>
  <c r="AB33" i="1"/>
  <c r="J30" i="1"/>
  <c r="AB30" i="1" s="1"/>
  <c r="J29" i="1"/>
  <c r="AB29" i="1" s="1"/>
  <c r="J28" i="1"/>
  <c r="AB28" i="1" s="1"/>
  <c r="J27" i="1"/>
  <c r="AB27" i="1" s="1"/>
  <c r="J26" i="1"/>
  <c r="J25" i="1"/>
  <c r="J24" i="1"/>
  <c r="U24" i="1" s="1"/>
  <c r="J23" i="1"/>
  <c r="U23" i="1" s="1"/>
  <c r="J22" i="1"/>
  <c r="U22" i="1" s="1"/>
  <c r="J21" i="1"/>
  <c r="AB21" i="1" s="1"/>
  <c r="J20" i="1"/>
  <c r="AB20" i="1" s="1"/>
  <c r="J19" i="1"/>
  <c r="J18" i="1"/>
  <c r="AB18" i="1" s="1"/>
  <c r="J17" i="1"/>
  <c r="AB17" i="1" s="1"/>
  <c r="J16" i="1"/>
  <c r="AB16" i="1" s="1"/>
  <c r="J15" i="1"/>
  <c r="AB15" i="1" s="1"/>
  <c r="J14" i="1"/>
  <c r="U14" i="1" s="1"/>
  <c r="J13" i="1"/>
  <c r="AB13" i="1" s="1"/>
  <c r="F33" i="1"/>
  <c r="AA33" i="1" s="1"/>
  <c r="F32" i="1"/>
  <c r="Z32" i="1" s="1"/>
  <c r="F31" i="1"/>
  <c r="V31" i="1" s="1"/>
  <c r="F30" i="1"/>
  <c r="F29" i="1"/>
  <c r="T29" i="1" s="1"/>
  <c r="F28" i="1"/>
  <c r="F27" i="1"/>
  <c r="F26" i="1"/>
  <c r="X26" i="1" s="1"/>
  <c r="F25" i="1"/>
  <c r="T25" i="1" s="1"/>
  <c r="F24" i="1"/>
  <c r="T24" i="1" s="1"/>
  <c r="F23" i="1"/>
  <c r="X23" i="1" s="1"/>
  <c r="X22" i="1"/>
  <c r="F21" i="1"/>
  <c r="F20" i="1"/>
  <c r="F19" i="1"/>
  <c r="T19" i="1" s="1"/>
  <c r="F18" i="1"/>
  <c r="T18" i="1" s="1"/>
  <c r="F17" i="1"/>
  <c r="T17" i="1" s="1"/>
  <c r="F16" i="1"/>
  <c r="F15" i="1"/>
  <c r="F14" i="1"/>
  <c r="U31" i="1"/>
  <c r="U32" i="1"/>
  <c r="U33" i="1"/>
  <c r="Z27" i="1" l="1"/>
  <c r="W14" i="1"/>
  <c r="AA28" i="1"/>
  <c r="Z14" i="1"/>
  <c r="V15" i="1"/>
  <c r="U13" i="1"/>
  <c r="X19" i="1"/>
  <c r="Y24" i="1"/>
  <c r="AC24" i="1"/>
  <c r="U30" i="1"/>
  <c r="U16" i="1"/>
  <c r="V30" i="1"/>
  <c r="V25" i="1"/>
  <c r="V16" i="1"/>
  <c r="W17" i="1"/>
  <c r="AB14" i="1"/>
  <c r="T14" i="1"/>
  <c r="U29" i="1"/>
  <c r="Y29" i="1" s="1"/>
  <c r="U28" i="1"/>
  <c r="W16" i="1"/>
  <c r="W15" i="1"/>
  <c r="V19" i="1"/>
  <c r="AA19" i="1"/>
  <c r="AA13" i="1"/>
  <c r="W26" i="1"/>
  <c r="AA21" i="1"/>
  <c r="U19" i="1"/>
  <c r="Z15" i="1"/>
  <c r="V13" i="1"/>
  <c r="U15" i="1"/>
  <c r="AA18" i="1"/>
  <c r="V26" i="1"/>
  <c r="T26" i="1"/>
  <c r="W30" i="1"/>
  <c r="W20" i="1"/>
  <c r="W21" i="1"/>
  <c r="Z29" i="1"/>
  <c r="X33" i="1"/>
  <c r="AE33" i="1" s="1"/>
  <c r="V32" i="1"/>
  <c r="AD32" i="1" s="1"/>
  <c r="W29" i="1"/>
  <c r="X21" i="1"/>
  <c r="AE21" i="1" s="1"/>
  <c r="AE13" i="1"/>
  <c r="AE20" i="1"/>
  <c r="V29" i="1"/>
  <c r="AA30" i="1"/>
  <c r="V28" i="1"/>
  <c r="AA31" i="1"/>
  <c r="W24" i="1"/>
  <c r="AB26" i="1"/>
  <c r="AE26" i="1" s="1"/>
  <c r="V27" i="1"/>
  <c r="AD27" i="1" s="1"/>
  <c r="AA14" i="1"/>
  <c r="AF14" i="1" s="1"/>
  <c r="X16" i="1"/>
  <c r="AE16" i="1" s="1"/>
  <c r="W22" i="1"/>
  <c r="Z31" i="1"/>
  <c r="AD31" i="1" s="1"/>
  <c r="AA26" i="1"/>
  <c r="AB23" i="1"/>
  <c r="AE23" i="1" s="1"/>
  <c r="X28" i="1"/>
  <c r="AE28" i="1" s="1"/>
  <c r="U26" i="1"/>
  <c r="Z30" i="1"/>
  <c r="AA25" i="1"/>
  <c r="AB22" i="1"/>
  <c r="AE22" i="1" s="1"/>
  <c r="X27" i="1"/>
  <c r="AE27" i="1" s="1"/>
  <c r="W27" i="1"/>
  <c r="AF27" i="1" s="1"/>
  <c r="AA17" i="1"/>
  <c r="AA16" i="1"/>
  <c r="X32" i="1"/>
  <c r="AE32" i="1" s="1"/>
  <c r="AA15" i="1"/>
  <c r="X31" i="1"/>
  <c r="AE31" i="1" s="1"/>
  <c r="V14" i="1"/>
  <c r="W23" i="1"/>
  <c r="AB25" i="1"/>
  <c r="T27" i="1"/>
  <c r="Z13" i="1"/>
  <c r="Z28" i="1"/>
  <c r="AA27" i="1"/>
  <c r="AB24" i="1"/>
  <c r="X29" i="1"/>
  <c r="AE29" i="1" s="1"/>
  <c r="X15" i="1"/>
  <c r="AE15" i="1" s="1"/>
  <c r="U27" i="1"/>
  <c r="X14" i="1"/>
  <c r="U21" i="1"/>
  <c r="Z24" i="1"/>
  <c r="Z17" i="1"/>
  <c r="W13" i="1"/>
  <c r="W19" i="1"/>
  <c r="AA24" i="1"/>
  <c r="AA20" i="1"/>
  <c r="W28" i="1"/>
  <c r="AF28" i="1" s="1"/>
  <c r="V24" i="1"/>
  <c r="W25" i="1"/>
  <c r="W18" i="1"/>
  <c r="X18" i="1"/>
  <c r="AE18" i="1" s="1"/>
  <c r="T32" i="1"/>
  <c r="AA29" i="1"/>
  <c r="X17" i="1"/>
  <c r="AE17" i="1" s="1"/>
  <c r="X30" i="1"/>
  <c r="AE30" i="1" s="1"/>
  <c r="U20" i="1"/>
  <c r="Z16" i="1"/>
  <c r="Z25" i="1"/>
  <c r="Z18" i="1"/>
  <c r="W32" i="1"/>
  <c r="AA23" i="1"/>
  <c r="X25" i="1"/>
  <c r="Z26" i="1"/>
  <c r="Z19" i="1"/>
  <c r="W31" i="1"/>
  <c r="AA22" i="1"/>
  <c r="AB19" i="1"/>
  <c r="X24" i="1"/>
  <c r="Z33" i="1"/>
  <c r="V33" i="1"/>
  <c r="T33" i="1"/>
  <c r="AC33" i="1" s="1"/>
  <c r="W33" i="1"/>
  <c r="AF33" i="1" s="1"/>
  <c r="AA32" i="1"/>
  <c r="U18" i="1"/>
  <c r="Y18" i="1" s="1"/>
  <c r="V17" i="1"/>
  <c r="U17" i="1"/>
  <c r="Y17" i="1" s="1"/>
  <c r="V20" i="1"/>
  <c r="Z22" i="1"/>
  <c r="V18" i="1"/>
  <c r="U25" i="1"/>
  <c r="Y25" i="1" s="1"/>
  <c r="V21" i="1"/>
  <c r="V23" i="1"/>
  <c r="Z21" i="1"/>
  <c r="Z20" i="1"/>
  <c r="V22" i="1"/>
  <c r="T20" i="1"/>
  <c r="AC20" i="1" s="1"/>
  <c r="T31" i="1"/>
  <c r="AC31" i="1" s="1"/>
  <c r="T16" i="1"/>
  <c r="Z23" i="1"/>
  <c r="T23" i="1"/>
  <c r="AC23" i="1" s="1"/>
  <c r="T22" i="1"/>
  <c r="AC22" i="1" s="1"/>
  <c r="T21" i="1"/>
  <c r="T30" i="1"/>
  <c r="T15" i="1"/>
  <c r="T28" i="1"/>
  <c r="AC28" i="1" s="1"/>
  <c r="T13" i="1"/>
  <c r="AE19" i="1" l="1"/>
  <c r="AD19" i="1"/>
  <c r="AF29" i="1"/>
  <c r="Y30" i="1"/>
  <c r="Y21" i="1"/>
  <c r="AD33" i="1"/>
  <c r="AD14" i="1"/>
  <c r="AD15" i="1"/>
  <c r="AE14" i="1"/>
  <c r="Y33" i="1"/>
  <c r="AG33" i="1" s="1"/>
  <c r="Y27" i="1"/>
  <c r="AF16" i="1"/>
  <c r="AG24" i="1"/>
  <c r="AC15" i="1"/>
  <c r="AC30" i="1"/>
  <c r="AG30" i="1" s="1"/>
  <c r="AD20" i="1"/>
  <c r="AF18" i="1"/>
  <c r="AD24" i="1"/>
  <c r="AC16" i="1"/>
  <c r="AD17" i="1"/>
  <c r="AC26" i="1"/>
  <c r="AF30" i="1"/>
  <c r="AF15" i="1"/>
  <c r="AD28" i="1"/>
  <c r="AC25" i="1"/>
  <c r="AF17" i="1"/>
  <c r="AD30" i="1"/>
  <c r="AD18" i="1"/>
  <c r="AC27" i="1"/>
  <c r="AG27" i="1" s="1"/>
  <c r="Y26" i="1"/>
  <c r="AF20" i="1"/>
  <c r="AD25" i="1"/>
  <c r="Y14" i="1"/>
  <c r="AC14" i="1"/>
  <c r="Y19" i="1"/>
  <c r="AC19" i="1"/>
  <c r="AC21" i="1"/>
  <c r="AC18" i="1"/>
  <c r="AG18" i="1" s="1"/>
  <c r="Y32" i="1"/>
  <c r="AC32" i="1"/>
  <c r="AG32" i="1" s="1"/>
  <c r="AF32" i="1"/>
  <c r="AD16" i="1"/>
  <c r="Y15" i="1"/>
  <c r="AC17" i="1"/>
  <c r="AG17" i="1" s="1"/>
  <c r="AC13" i="1"/>
  <c r="Y13" i="1"/>
  <c r="Y22" i="1"/>
  <c r="AC29" i="1"/>
  <c r="AG29" i="1" s="1"/>
  <c r="Y16" i="1"/>
  <c r="AF19" i="1"/>
  <c r="AD13" i="1"/>
  <c r="AF13" i="1"/>
  <c r="AD26" i="1"/>
  <c r="Y23" i="1"/>
  <c r="AG23" i="1" s="1"/>
  <c r="Y20" i="1"/>
  <c r="Y31" i="1"/>
  <c r="AG31" i="1" s="1"/>
  <c r="AF21" i="1"/>
  <c r="Y28" i="1"/>
  <c r="AG28" i="1" s="1"/>
  <c r="AE25" i="1"/>
  <c r="AF26" i="1"/>
  <c r="AF24" i="1"/>
  <c r="AE24" i="1"/>
  <c r="AD29" i="1"/>
  <c r="AD21" i="1"/>
  <c r="AF31" i="1"/>
  <c r="AF23" i="1"/>
  <c r="AF25" i="1"/>
  <c r="AF22" i="1"/>
  <c r="AD22" i="1"/>
  <c r="AD23" i="1"/>
  <c r="AG26" i="1" l="1"/>
  <c r="AG15" i="1"/>
  <c r="AG16" i="1"/>
  <c r="AG19" i="1"/>
  <c r="AG14" i="1"/>
  <c r="AG21" i="1"/>
  <c r="AG20" i="1"/>
  <c r="AG25" i="1"/>
  <c r="AG22" i="1"/>
  <c r="AG13" i="1" l="1"/>
</calcChain>
</file>

<file path=xl/sharedStrings.xml><?xml version="1.0" encoding="utf-8"?>
<sst xmlns="http://schemas.openxmlformats.org/spreadsheetml/2006/main" count="217" uniqueCount="108">
  <si>
    <t>Alexandrium catenella</t>
  </si>
  <si>
    <t>Asterionella formosa</t>
  </si>
  <si>
    <t>Chaetoceros neglectum</t>
  </si>
  <si>
    <t>Corethron criophilum</t>
  </si>
  <si>
    <t>Coscinodiscus wailesii</t>
  </si>
  <si>
    <t>Escherichia coli</t>
  </si>
  <si>
    <t>Eucampia zodiacus</t>
  </si>
  <si>
    <t>Fragilaria</t>
  </si>
  <si>
    <t>Klebsiella aerogenes</t>
  </si>
  <si>
    <t>Nitzschia closterium</t>
  </si>
  <si>
    <t>Prasinomonas capsulatus</t>
  </si>
  <si>
    <t>Skeletonema costatum</t>
  </si>
  <si>
    <t>Synechococcus sp.</t>
  </si>
  <si>
    <t>Synedra ulna</t>
  </si>
  <si>
    <t>Tabellaria</t>
  </si>
  <si>
    <t>Nitzchia cylindrus</t>
  </si>
  <si>
    <t>Nitszchia kerguelensis</t>
  </si>
  <si>
    <t>Thalassiosira subtilis</t>
  </si>
  <si>
    <t>Limiting Nutrient 1</t>
  </si>
  <si>
    <t>Ammonium</t>
  </si>
  <si>
    <t>Phosphate</t>
  </si>
  <si>
    <t>Nitrate</t>
  </si>
  <si>
    <t>Silicate</t>
  </si>
  <si>
    <t>Glucose</t>
  </si>
  <si>
    <t>Magnesium</t>
  </si>
  <si>
    <t>Potassium</t>
  </si>
  <si>
    <t>Sulfate</t>
  </si>
  <si>
    <t>Habitat</t>
  </si>
  <si>
    <t>marine</t>
  </si>
  <si>
    <t>batch</t>
  </si>
  <si>
    <t>minimal media</t>
  </si>
  <si>
    <t>freshwater</t>
  </si>
  <si>
    <t>freshwater minimal medium</t>
  </si>
  <si>
    <t>batch conducted in field</t>
  </si>
  <si>
    <t>oligotrophic seawater</t>
  </si>
  <si>
    <t>enteric</t>
  </si>
  <si>
    <t>M9 with glucose</t>
  </si>
  <si>
    <t>chemostat</t>
  </si>
  <si>
    <t>filtered oligotrophic seawater</t>
  </si>
  <si>
    <t>Citation</t>
  </si>
  <si>
    <t>Martinez, M. E., J. M. Jimenez, and F. El Yousfi. 1999. Influence of phosphorus concentration and temperature on growth and phosphorus uptake by the microalga Scenedesmus obliquus. Bioresource Technology 67:233-240.</t>
  </si>
  <si>
    <t>Nishikawa, T. and Y. Hori. 2004. Effects of nitrogen, phosphorus and silicon on a growth of a diatom Coscinodiscus wailesii causing Porphyra bleaching isolated from Harima-Nada, Seto Inland Sea, Japan. Nippon Suisan Gakkaishi 70:872-878.</t>
  </si>
  <si>
    <t>Nishikawa, T. and Y. Hori. 2004. Effects of nitrogen, phosphorus and silicon on the growth of the diatom Eucampia zodiacus caused bleaching of seaweed w isolated from Harima-Nada, Seto Inland Sea, Japan. Nippon Suisan Gakkaishi 70:31-38.</t>
  </si>
  <si>
    <t>Li, T., L. Hu, and Z. Shi. 2000. Effects of nutrients on the growth and the composition of nitrogen and phosphorus of Skeletonema costatum and Nitzschia closterium. Oceanologia et limnologia sinica 31:52-58.</t>
  </si>
  <si>
    <t>Timmermans, K. R., B. van der Wagt, M. J. W. Veldhuis, A. Maatman, and H. J. W. de Baar. 2005. Physiological responses of three species of marine pico-phytoplankton to ammonium, phosphate, iron and light limitation. Journal of Sea Research 53:109-120.</t>
  </si>
  <si>
    <t>coastal diatom</t>
  </si>
  <si>
    <t>polar diatom</t>
  </si>
  <si>
    <t>0.7-0.8 mM magnesium in the free human gut (Romani 2007)</t>
  </si>
  <si>
    <t>3.5-5.3 mM potassium in the extracellular fluid (Palmer and Clegg); in intestine, could be higher up to 16 (Spencer, 1959)</t>
  </si>
  <si>
    <t>common diatom</t>
  </si>
  <si>
    <t>oligotrophic cyano</t>
  </si>
  <si>
    <t>Limiting Nutrient 2</t>
  </si>
  <si>
    <t>Nutrient 1 environment In situ conc (mM)</t>
  </si>
  <si>
    <t>Nutrient 2 environment In situ conc (mM)</t>
  </si>
  <si>
    <t>Organism</t>
  </si>
  <si>
    <t>Nutrient 1 Li_multiplicative</t>
  </si>
  <si>
    <t>Nutrient 1 Li_pat</t>
  </si>
  <si>
    <t>Nutrient 2 Li_multiplicative</t>
  </si>
  <si>
    <t>Nutrient 2 Li_pat</t>
  </si>
  <si>
    <t>Meff_PAT</t>
  </si>
  <si>
    <t>Nutrient 1 conc low (mM)</t>
  </si>
  <si>
    <t>Nutrient 1 conc hi (mM)</t>
  </si>
  <si>
    <t>Nutrient 2 conc low (mM)</t>
  </si>
  <si>
    <t>Nutrient 2 conc hi (mM)</t>
  </si>
  <si>
    <t>Nutrient 1 Li_additive</t>
  </si>
  <si>
    <t>Nutrient 2 Li_additive</t>
  </si>
  <si>
    <t>Meff_additive</t>
  </si>
  <si>
    <t>Nutrient 1 Li_liebig</t>
  </si>
  <si>
    <t>Nutrient 2 Li_liebig</t>
  </si>
  <si>
    <t>Meff_liebig</t>
  </si>
  <si>
    <t>Meff_multiplicative</t>
  </si>
  <si>
    <t>Nutrient 1 K common unit (mM)</t>
  </si>
  <si>
    <t>Nutrient 2 K common unit (mM)</t>
  </si>
  <si>
    <t>GEOTRACES Intermediate Data Product Group (2023). The GEOTRACES Intermediate Data Product 2021v2 (IDP2021v2). NERC EDS British Oceanographic Data Centre NOC. doi:10.5285/ff46f034-f47c-05f9-e053-6c86abc0dc7e.</t>
  </si>
  <si>
    <t>ammonium is &lt;0.25 umol per kg seawater at surface = 0.256 uM (geotraces 2021 intermediate data product)</t>
  </si>
  <si>
    <t>nitrate is 1-15uM in seawater (higher at the poles) (geotraces 2021 intermediate data product)</t>
  </si>
  <si>
    <t>environmental concentrations from human gut and surface soils</t>
  </si>
  <si>
    <t>using high polar silicate concentrations (geotraces 2021 intermediate data product)</t>
  </si>
  <si>
    <t>Nutrient 1 R/K</t>
  </si>
  <si>
    <t>Nutrient 2 R/K</t>
  </si>
  <si>
    <t xml:space="preserve">References for resource concentrations: </t>
  </si>
  <si>
    <t>Nutrient 1 range (mM)</t>
  </si>
  <si>
    <t>Nutrient 2 range (mM)</t>
  </si>
  <si>
    <t>Dataset S3. Monod growth data and resource concentration data, collected from the literature.</t>
  </si>
  <si>
    <t>Data is shown for sets of organism and two nutrients (Nutrient 1 and Nutrient 2).</t>
  </si>
  <si>
    <t>Li = limitation coefficent (calculated for each nutrient), Meff = effective number of limiting nutrients (calculated for each organism + nutrient pair), K = measured half-saturation concentration K from the Monod model.</t>
  </si>
  <si>
    <t>When a range of resource concentrations is given, the environmental in situ concentration is calculated as the mean of the high and low concentrations.</t>
  </si>
  <si>
    <t>Note environmental nutrient concentrations are estimates based on literature data, and do not account for spatial or temporal variability.</t>
  </si>
  <si>
    <t>Berges JA, Driskill AM, Guinn EJ, Pokrzywinski K, Quinlan J, von Korff B, et al. (2021) Role of nearshore benthic algae in the Lake Michigan silica cycle. PLoS ONE 16: e0256838.</t>
  </si>
  <si>
    <r>
      <t>Romani</t>
    </r>
    <r>
      <rPr>
        <i/>
        <sz val="12"/>
        <color rgb="FF474747"/>
        <rFont val="Calibri"/>
        <family val="2"/>
        <scheme val="minor"/>
      </rPr>
      <t> A (</t>
    </r>
    <r>
      <rPr>
        <i/>
        <sz val="12"/>
        <color theme="1"/>
        <rFont val="Calibri"/>
        <family val="2"/>
        <scheme val="minor"/>
      </rPr>
      <t>2007</t>
    </r>
    <r>
      <rPr>
        <i/>
        <sz val="12"/>
        <color rgb="FF474747"/>
        <rFont val="Calibri"/>
        <family val="2"/>
        <scheme val="minor"/>
      </rPr>
      <t>) Regulation of </t>
    </r>
    <r>
      <rPr>
        <i/>
        <sz val="12"/>
        <color theme="1"/>
        <rFont val="Calibri"/>
        <family val="2"/>
        <scheme val="minor"/>
      </rPr>
      <t>magnesium</t>
    </r>
    <r>
      <rPr>
        <i/>
        <sz val="12"/>
        <color rgb="FF474747"/>
        <rFont val="Calibri"/>
        <family val="2"/>
        <scheme val="minor"/>
      </rPr>
      <t> homeostasis and transport in mammalian cells. Arch Biochem Biophys 458:90–102</t>
    </r>
    <r>
      <rPr>
        <i/>
        <sz val="12"/>
        <color theme="1"/>
        <rFont val="Calibri"/>
        <family val="2"/>
        <scheme val="minor"/>
      </rPr>
      <t>.</t>
    </r>
  </si>
  <si>
    <t>Palmer BF, Clegg D (2016) Physiology and pathophysiology of potassium homeostasis. Advances in Phys Ed 40:480-490.</t>
  </si>
  <si>
    <t>Dove A, Chapra SC (2015) Long-term trends of nutrients and trophic response variables for the Great Lakes. Limnol Oceanogr 60:696-721.</t>
  </si>
  <si>
    <t>Experiment type</t>
  </si>
  <si>
    <t>Media notes</t>
  </si>
  <si>
    <t>Note on organism</t>
  </si>
  <si>
    <t>Note on environmental nutrient concentrations</t>
  </si>
  <si>
    <t>nitrate is 1-15uM in seawater (higher at the poles)  (GEOTRACES 2021 Intermediate Data Product)</t>
  </si>
  <si>
    <t>ammonium is &lt;0.25 umol per kg seawater at surface = 0.256 uM (GEOTRACES 2021 Intermediate Data Product)</t>
  </si>
  <si>
    <t>phosphate is 0.06-0.54uM in surface ocean; nitrate is 1-15uM in seawater (higher at the poles) (GEOTRACES 2021 Intermediate Data Product)</t>
  </si>
  <si>
    <t>nitrate is 1-15uM in seawater (higher at the poles); used polar silicate concentration (GEOTRACES 2021 Intermediate Data Product)</t>
  </si>
  <si>
    <t>nitrate is 1-15uM in seawater (higher at the poles) (GEOTRACES 2021 Intermediate Data Product)</t>
  </si>
  <si>
    <t>Lake Michigan diatom</t>
  </si>
  <si>
    <t>Lake Michigan 0.1-1.5 g silicate/m3 (Berges 2021); phosphate &lt;7ug/L (Dove 2015)</t>
  </si>
  <si>
    <t>Tilman, D. 1981. Tests of Resource Competition Theory Using Four Species of Lake Michigan Algae. Ecology 62, 802–815.</t>
  </si>
  <si>
    <t>Bren, A., Hart, Y., Dekel, E., Koster, D. &amp; Alon, U. 2013. The last generation of bacterial growth in limiting nutrient. BMC Syst. Biol. 7.</t>
  </si>
  <si>
    <t>Tilman, D. 1981. Tests of Resource Competition Theory Using Four Species of Lake Michigan Algae. Ecology 62:802–815.</t>
  </si>
  <si>
    <t>﻿Dean, A.C.R. and Rogers, P.L. 1967. The cell size and macromolecular composition of Aerobacter aerogenes in various systems of continuous culture. Biochim. Biophys. Acta 148:267-279.</t>
  </si>
  <si>
    <t>Sommer, U. 1986. Nitrate- and Silicate-Competition among Antarctic Phytoplankton. Marine Biology 91:345–51.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</si>
</sst>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u/>
      <sz val="12"/>
      <color theme="10"/>
      <name val="Calibri"/>
      <family val="2"/>
      <scheme val="minor"/>
    </font>
    <font>
      <i/>
      <u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rgb="FF474747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2">
    <xf numFmtId="0" fontId="0" fillId="0" borderId="0" xfId="0"/>
    <xf numFmtId="0" fontId="2" fillId="2" borderId="0" xfId="0" applyFont="1" applyFill="1"/>
    <xf numFmtId="0" fontId="1" fillId="0" borderId="0" xfId="0" applyFont="1"/>
    <xf numFmtId="11" fontId="0" fillId="0" borderId="0" xfId="0" applyNumberFormat="1"/>
    <xf numFmtId="0" fontId="0" fillId="2" borderId="0" xfId="0" applyFill="1"/>
    <xf numFmtId="0" fontId="3" fillId="0" borderId="0" xfId="0" applyFont="1"/>
    <xf numFmtId="0" fontId="5" fillId="2" borderId="0" xfId="0" applyFont="1" applyFill="1"/>
    <xf numFmtId="0" fontId="6" fillId="2" borderId="0" xfId="1" applyFont="1" applyFill="1"/>
    <xf numFmtId="0" fontId="7" fillId="2" borderId="0" xfId="0" applyFont="1" applyFill="1"/>
    <xf numFmtId="164" fontId="0" fillId="0" borderId="0" xfId="0" applyNumberFormat="1"/>
    <xf numFmtId="0" fontId="8" fillId="2" borderId="0" xfId="0" applyFont="1" applyFill="1"/>
    <xf numFmtId="165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bodc.ac.uk/data/published_data_library/catalogue/10.5285/ff46f034-f47c-05f9-e053-6c86abc0dc7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38245-8738-2143-B3BA-F88F5DDE75B3}">
  <dimension ref="A1:AG33"/>
  <sheetViews>
    <sheetView tabSelected="1" topLeftCell="P10" workbookViewId="0">
      <selection activeCell="Q33" sqref="Q33"/>
    </sheetView>
  </sheetViews>
  <sheetFormatPr baseColWidth="10" defaultRowHeight="16" x14ac:dyDescent="0.2"/>
  <cols>
    <col min="1" max="1" width="23" customWidth="1"/>
    <col min="6" max="6" width="11.33203125" customWidth="1"/>
    <col min="7" max="7" width="13.5" customWidth="1"/>
    <col min="12" max="13" width="11.6640625" customWidth="1"/>
    <col min="15" max="15" width="23.83203125" customWidth="1"/>
    <col min="16" max="16" width="25.83203125" bestFit="1" customWidth="1"/>
    <col min="17" max="17" width="217.1640625" bestFit="1" customWidth="1"/>
    <col min="18" max="18" width="28.83203125" customWidth="1"/>
    <col min="19" max="19" width="118.33203125" bestFit="1" customWidth="1"/>
    <col min="22" max="22" width="17" bestFit="1" customWidth="1"/>
    <col min="23" max="23" width="19.1640625" bestFit="1" customWidth="1"/>
    <col min="24" max="24" width="21.5" customWidth="1"/>
    <col min="25" max="25" width="18.5" customWidth="1"/>
    <col min="26" max="26" width="17" bestFit="1" customWidth="1"/>
    <col min="27" max="27" width="19.1640625" bestFit="1" customWidth="1"/>
    <col min="28" max="28" width="24" bestFit="1" customWidth="1"/>
    <col min="29" max="29" width="15" bestFit="1" customWidth="1"/>
    <col min="30" max="30" width="10.6640625" bestFit="1" customWidth="1"/>
  </cols>
  <sheetData>
    <row r="1" spans="1:33" s="10" customFormat="1" ht="19" x14ac:dyDescent="0.25">
      <c r="A1" s="10" t="s">
        <v>83</v>
      </c>
    </row>
    <row r="2" spans="1:33" s="4" customFormat="1" ht="19" x14ac:dyDescent="0.25">
      <c r="A2" s="1" t="s">
        <v>84</v>
      </c>
    </row>
    <row r="3" spans="1:33" s="4" customFormat="1" ht="19" x14ac:dyDescent="0.25">
      <c r="A3" s="1" t="s">
        <v>85</v>
      </c>
    </row>
    <row r="4" spans="1:33" s="4" customFormat="1" ht="19" x14ac:dyDescent="0.25">
      <c r="A4" s="1" t="s">
        <v>86</v>
      </c>
    </row>
    <row r="5" spans="1:33" s="4" customFormat="1" ht="19" x14ac:dyDescent="0.25">
      <c r="A5" s="1" t="s">
        <v>87</v>
      </c>
    </row>
    <row r="6" spans="1:33" s="4" customFormat="1" x14ac:dyDescent="0.2">
      <c r="A6" s="8" t="s">
        <v>80</v>
      </c>
    </row>
    <row r="7" spans="1:33" s="4" customFormat="1" x14ac:dyDescent="0.2">
      <c r="A7" s="6" t="s">
        <v>88</v>
      </c>
    </row>
    <row r="8" spans="1:33" s="4" customFormat="1" x14ac:dyDescent="0.2">
      <c r="A8" s="7" t="s">
        <v>73</v>
      </c>
    </row>
    <row r="9" spans="1:33" s="4" customFormat="1" x14ac:dyDescent="0.2">
      <c r="A9" s="6" t="s">
        <v>89</v>
      </c>
    </row>
    <row r="10" spans="1:33" s="4" customFormat="1" x14ac:dyDescent="0.2">
      <c r="A10" s="6" t="s">
        <v>90</v>
      </c>
    </row>
    <row r="11" spans="1:33" s="4" customFormat="1" x14ac:dyDescent="0.2">
      <c r="A11" s="6" t="s">
        <v>91</v>
      </c>
    </row>
    <row r="12" spans="1:33" s="2" customFormat="1" x14ac:dyDescent="0.2">
      <c r="A12" s="2" t="s">
        <v>54</v>
      </c>
      <c r="B12" s="2" t="s">
        <v>18</v>
      </c>
      <c r="C12" s="2" t="s">
        <v>51</v>
      </c>
      <c r="D12" s="2" t="s">
        <v>71</v>
      </c>
      <c r="E12" s="2" t="s">
        <v>72</v>
      </c>
      <c r="F12" s="2" t="s">
        <v>52</v>
      </c>
      <c r="G12" s="2" t="s">
        <v>60</v>
      </c>
      <c r="H12" s="2" t="s">
        <v>61</v>
      </c>
      <c r="I12" s="2" t="s">
        <v>81</v>
      </c>
      <c r="J12" s="2" t="s">
        <v>53</v>
      </c>
      <c r="K12" s="2" t="s">
        <v>62</v>
      </c>
      <c r="L12" s="2" t="s">
        <v>63</v>
      </c>
      <c r="M12" s="2" t="s">
        <v>82</v>
      </c>
      <c r="N12" s="2" t="s">
        <v>27</v>
      </c>
      <c r="O12" s="2" t="s">
        <v>92</v>
      </c>
      <c r="P12" s="2" t="s">
        <v>93</v>
      </c>
      <c r="Q12" s="2" t="s">
        <v>39</v>
      </c>
      <c r="R12" s="2" t="s">
        <v>94</v>
      </c>
      <c r="S12" s="2" t="s">
        <v>95</v>
      </c>
      <c r="T12" s="2" t="s">
        <v>78</v>
      </c>
      <c r="U12" s="2" t="s">
        <v>79</v>
      </c>
      <c r="V12" s="2" t="s">
        <v>67</v>
      </c>
      <c r="W12" s="2" t="s">
        <v>64</v>
      </c>
      <c r="X12" s="2" t="s">
        <v>55</v>
      </c>
      <c r="Y12" s="2" t="s">
        <v>56</v>
      </c>
      <c r="Z12" s="2" t="s">
        <v>68</v>
      </c>
      <c r="AA12" s="2" t="s">
        <v>65</v>
      </c>
      <c r="AB12" s="2" t="s">
        <v>57</v>
      </c>
      <c r="AC12" s="2" t="s">
        <v>58</v>
      </c>
      <c r="AD12" s="2" t="s">
        <v>69</v>
      </c>
      <c r="AE12" s="2" t="s">
        <v>70</v>
      </c>
      <c r="AF12" s="2" t="s">
        <v>66</v>
      </c>
      <c r="AG12" s="2" t="s">
        <v>59</v>
      </c>
    </row>
    <row r="13" spans="1:33" x14ac:dyDescent="0.2">
      <c r="A13" t="s">
        <v>0</v>
      </c>
      <c r="B13" t="s">
        <v>19</v>
      </c>
      <c r="C13" t="s">
        <v>20</v>
      </c>
      <c r="D13">
        <v>3.3E-3</v>
      </c>
      <c r="E13">
        <v>7.2000000000000005E-4</v>
      </c>
      <c r="F13">
        <f t="shared" ref="F13:F17" si="0">AVERAGE(G13:H13)</f>
        <v>2.5000000000000001E-3</v>
      </c>
      <c r="G13">
        <v>2.5000000000000001E-3</v>
      </c>
      <c r="J13">
        <f>AVERAGE(K13:L13)</f>
        <v>2.3000000000000001E-4</v>
      </c>
      <c r="K13">
        <v>6.0000000000000002E-5</v>
      </c>
      <c r="L13">
        <v>4.0000000000000002E-4</v>
      </c>
      <c r="M13">
        <f>L13-K13</f>
        <v>3.4000000000000002E-4</v>
      </c>
      <c r="N13" t="s">
        <v>28</v>
      </c>
      <c r="O13" t="s">
        <v>29</v>
      </c>
      <c r="P13" t="s">
        <v>30</v>
      </c>
      <c r="Q13" t="s">
        <v>40</v>
      </c>
      <c r="R13" t="s">
        <v>45</v>
      </c>
      <c r="S13" t="s">
        <v>97</v>
      </c>
      <c r="T13" s="11">
        <f>F13/D13</f>
        <v>0.75757575757575757</v>
      </c>
      <c r="U13" s="11">
        <f>J13/E13</f>
        <v>0.31944444444444442</v>
      </c>
      <c r="V13" s="11">
        <f>IF(F13/(F13+D13) &lt; J13/(J13+E13), D13/(D13+F13), 0)</f>
        <v>0</v>
      </c>
      <c r="W13" s="11">
        <f>(D13/F13)/(1+(D13/F13)+(E13/J13))</f>
        <v>0.2421825143586471</v>
      </c>
      <c r="X13" s="11">
        <f>D13/(F13+D13)</f>
        <v>0.56896551724137934</v>
      </c>
      <c r="Y13" s="11">
        <f t="shared" ref="Y13:Y33" si="1">(U13^2*(2*T13+U13))/((T13+U13)*(T13*U13*(T13+U13)+T13^2+T13*U13+U13^2))</f>
        <v>0.14748115416104246</v>
      </c>
      <c r="Z13" s="11">
        <f t="shared" ref="Z13:Z33" si="2">IF(J13/(J13+E13)&lt;F13/(F13+D13), E13/(E13+J13),0)</f>
        <v>0.75789473684210518</v>
      </c>
      <c r="AA13" s="11">
        <f t="shared" ref="AA13:AA33" si="3">(E13/J13)/(1+(E13/J13)+(D13/F13))</f>
        <v>0.57434588385449903</v>
      </c>
      <c r="AB13" s="11">
        <f>E13/(E13+J13)</f>
        <v>0.75789473684210518</v>
      </c>
      <c r="AC13" s="11">
        <f>(T13^2*(2*U13+T13))/((T13+U13)*(T13*U13*(T13+U13)+T13^2+T13*U13+U13^2))</f>
        <v>0.63137517041957469</v>
      </c>
      <c r="AD13" s="11">
        <f t="shared" ref="AD13:AD33" si="4">SUM(V13,Z13)/MAX(V13,Z13)</f>
        <v>1</v>
      </c>
      <c r="AE13" s="11">
        <f t="shared" ref="AE13:AE33" si="5">SUM(X13,AB13)/MAX(X13,AB13)</f>
        <v>1.7507183908045976</v>
      </c>
      <c r="AF13" s="11">
        <f t="shared" ref="AF13:AF33" si="6">SUM(W13,AA13)/MAX(W13,AA13)</f>
        <v>1.4216666666666666</v>
      </c>
      <c r="AG13" s="11">
        <f t="shared" ref="AG13" si="7">SUM(Y13,AC13)/MAX(Y13,AC13)</f>
        <v>1.2335871935905163</v>
      </c>
    </row>
    <row r="14" spans="1:33" x14ac:dyDescent="0.2">
      <c r="A14" t="s">
        <v>0</v>
      </c>
      <c r="B14" t="s">
        <v>21</v>
      </c>
      <c r="C14" s="5" t="s">
        <v>20</v>
      </c>
      <c r="D14">
        <v>7.7000000000000002E-3</v>
      </c>
      <c r="E14">
        <v>7.2000000000000005E-4</v>
      </c>
      <c r="F14">
        <f t="shared" si="0"/>
        <v>8.0000000000000002E-3</v>
      </c>
      <c r="G14">
        <v>1E-3</v>
      </c>
      <c r="H14">
        <v>1.4999999999999999E-2</v>
      </c>
      <c r="I14">
        <f t="shared" ref="I14:I33" si="8">H14-G14</f>
        <v>1.3999999999999999E-2</v>
      </c>
      <c r="J14">
        <f t="shared" ref="J14:J33" si="9">AVERAGE(K14:L14)</f>
        <v>2.3000000000000001E-4</v>
      </c>
      <c r="K14">
        <v>6.0000000000000002E-5</v>
      </c>
      <c r="L14">
        <v>4.0000000000000002E-4</v>
      </c>
      <c r="M14">
        <f t="shared" ref="M14:M27" si="10">L14-K14</f>
        <v>3.4000000000000002E-4</v>
      </c>
      <c r="N14" t="s">
        <v>28</v>
      </c>
      <c r="O14" t="s">
        <v>29</v>
      </c>
      <c r="P14" t="s">
        <v>30</v>
      </c>
      <c r="Q14" t="s">
        <v>40</v>
      </c>
      <c r="R14" t="s">
        <v>45</v>
      </c>
      <c r="S14" t="s">
        <v>98</v>
      </c>
      <c r="T14" s="11">
        <f t="shared" ref="T14:T33" si="11">F14/D14</f>
        <v>1.0389610389610389</v>
      </c>
      <c r="U14" s="11">
        <f t="shared" ref="U14:U33" si="12">J14/E14</f>
        <v>0.31944444444444442</v>
      </c>
      <c r="V14" s="11">
        <f t="shared" ref="V14:V33" si="13">IF(F14/(F14+D14) &lt; J14/(J14+E14), D14/(D14+F14), 0)</f>
        <v>0</v>
      </c>
      <c r="W14" s="11">
        <f t="shared" ref="W14:W33" si="14">(D14/F14)/(1+(D14/F14)+(E14/J14))</f>
        <v>0.18898730124853272</v>
      </c>
      <c r="X14" s="11">
        <f t="shared" ref="X14:X33" si="15">D14/(F14+D14)</f>
        <v>0.49044585987261152</v>
      </c>
      <c r="Y14" s="11">
        <f t="shared" si="1"/>
        <v>9.1686685780160412E-2</v>
      </c>
      <c r="Z14" s="11">
        <f t="shared" si="2"/>
        <v>0.75789473684210518</v>
      </c>
      <c r="AA14" s="11">
        <f t="shared" si="3"/>
        <v>0.61466225589584889</v>
      </c>
      <c r="AB14" s="11">
        <f t="shared" ref="AB14:AB33" si="16">E14/(E14+J14)</f>
        <v>0.75789473684210518</v>
      </c>
      <c r="AC14" s="11">
        <f t="shared" ref="AC14:AC33" si="17">(T14^2*(2*U14+T14))/((T14+U14)*(T14*U14*(T14+U14)+T14^2+T14*U14+U14^2))</f>
        <v>0.67878587452304351</v>
      </c>
      <c r="AD14" s="11">
        <f t="shared" si="4"/>
        <v>1</v>
      </c>
      <c r="AE14" s="11">
        <f t="shared" si="5"/>
        <v>1.6471160651096959</v>
      </c>
      <c r="AF14" s="11">
        <f t="shared" si="6"/>
        <v>1.3074652777777778</v>
      </c>
      <c r="AG14" s="11">
        <f t="shared" ref="AG14:AG33" si="18">SUM(Y14,AC14)/MAX(Y14,AC14)</f>
        <v>1.1350745341372712</v>
      </c>
    </row>
    <row r="15" spans="1:33" x14ac:dyDescent="0.2">
      <c r="A15" t="s">
        <v>1</v>
      </c>
      <c r="B15" t="s">
        <v>22</v>
      </c>
      <c r="C15" t="s">
        <v>20</v>
      </c>
      <c r="D15">
        <v>2.2000000000000001E-3</v>
      </c>
      <c r="E15">
        <v>6.0000000000000002E-6</v>
      </c>
      <c r="F15">
        <f t="shared" si="0"/>
        <v>9.5649999999999999E-2</v>
      </c>
      <c r="G15">
        <v>1.2999999999999999E-3</v>
      </c>
      <c r="H15">
        <v>0.19</v>
      </c>
      <c r="I15">
        <f t="shared" si="8"/>
        <v>0.18870000000000001</v>
      </c>
      <c r="J15">
        <f t="shared" si="9"/>
        <v>5.0000000000000001E-3</v>
      </c>
      <c r="K15">
        <v>5.0000000000000001E-3</v>
      </c>
      <c r="N15" t="s">
        <v>31</v>
      </c>
      <c r="O15" t="s">
        <v>29</v>
      </c>
      <c r="P15" t="s">
        <v>32</v>
      </c>
      <c r="Q15" t="s">
        <v>105</v>
      </c>
      <c r="R15" t="s">
        <v>101</v>
      </c>
      <c r="S15" t="s">
        <v>102</v>
      </c>
      <c r="T15" s="11">
        <f t="shared" si="11"/>
        <v>43.477272727272727</v>
      </c>
      <c r="U15" s="11">
        <f t="shared" si="12"/>
        <v>833.33333333333337</v>
      </c>
      <c r="V15" s="11">
        <f t="shared" si="13"/>
        <v>2.2483392948390395E-2</v>
      </c>
      <c r="W15" s="11">
        <f t="shared" si="14"/>
        <v>2.2457050380759288E-2</v>
      </c>
      <c r="X15" s="11">
        <f t="shared" si="15"/>
        <v>2.2483392948390395E-2</v>
      </c>
      <c r="Y15" s="11">
        <f t="shared" si="1"/>
        <v>2.2426807625238281E-2</v>
      </c>
      <c r="Z15" s="11">
        <f t="shared" si="2"/>
        <v>0</v>
      </c>
      <c r="AA15" s="11">
        <f t="shared" si="3"/>
        <v>1.1716455648652505E-3</v>
      </c>
      <c r="AB15" s="11">
        <f t="shared" si="16"/>
        <v>1.1985617259288853E-3</v>
      </c>
      <c r="AC15" s="11">
        <f t="shared" si="17"/>
        <v>1.1343929025006897E-4</v>
      </c>
      <c r="AD15" s="11">
        <f t="shared" si="4"/>
        <v>1</v>
      </c>
      <c r="AE15" s="11">
        <f t="shared" si="5"/>
        <v>1.0533087567646096</v>
      </c>
      <c r="AF15" s="11">
        <f t="shared" si="6"/>
        <v>1.0521727272727273</v>
      </c>
      <c r="AG15" s="11">
        <f t="shared" si="18"/>
        <v>1.0050582005315107</v>
      </c>
    </row>
    <row r="16" spans="1:33" x14ac:dyDescent="0.2">
      <c r="A16" t="s">
        <v>2</v>
      </c>
      <c r="B16" t="s">
        <v>21</v>
      </c>
      <c r="C16" t="s">
        <v>22</v>
      </c>
      <c r="D16">
        <v>1.4E-3</v>
      </c>
      <c r="E16">
        <v>2.1700000000000001E-2</v>
      </c>
      <c r="F16">
        <f t="shared" si="0"/>
        <v>8.0000000000000002E-3</v>
      </c>
      <c r="G16">
        <v>1E-3</v>
      </c>
      <c r="H16">
        <v>1.4999999999999999E-2</v>
      </c>
      <c r="I16">
        <f t="shared" si="8"/>
        <v>1.3999999999999999E-2</v>
      </c>
      <c r="J16">
        <f t="shared" si="9"/>
        <v>15</v>
      </c>
      <c r="K16">
        <v>15</v>
      </c>
      <c r="N16" t="s">
        <v>28</v>
      </c>
      <c r="O16" t="s">
        <v>33</v>
      </c>
      <c r="P16" t="s">
        <v>34</v>
      </c>
      <c r="Q16" t="s">
        <v>107</v>
      </c>
      <c r="R16" t="s">
        <v>46</v>
      </c>
      <c r="S16" t="s">
        <v>99</v>
      </c>
      <c r="T16" s="11">
        <f t="shared" si="11"/>
        <v>5.7142857142857144</v>
      </c>
      <c r="U16" s="11">
        <f t="shared" si="12"/>
        <v>691.24423963133643</v>
      </c>
      <c r="V16" s="11">
        <f t="shared" si="13"/>
        <v>0.14893617021276595</v>
      </c>
      <c r="W16" s="11">
        <f t="shared" si="14"/>
        <v>0.14875302464483445</v>
      </c>
      <c r="X16" s="11">
        <f t="shared" si="15"/>
        <v>0.14893617021276595</v>
      </c>
      <c r="Y16" s="11">
        <f t="shared" si="1"/>
        <v>0.14892465513498429</v>
      </c>
      <c r="Z16" s="11">
        <f t="shared" si="2"/>
        <v>0</v>
      </c>
      <c r="AA16" s="11">
        <f t="shared" si="3"/>
        <v>1.229691670397298E-3</v>
      </c>
      <c r="AB16" s="11">
        <f t="shared" si="16"/>
        <v>1.444576845496848E-3</v>
      </c>
      <c r="AC16" s="11">
        <f t="shared" si="17"/>
        <v>2.0106070957892513E-5</v>
      </c>
      <c r="AD16" s="11">
        <f t="shared" si="4"/>
        <v>1</v>
      </c>
      <c r="AE16" s="11">
        <f t="shared" si="5"/>
        <v>1.0096993016769074</v>
      </c>
      <c r="AF16" s="11">
        <f t="shared" si="6"/>
        <v>1.0082666666666666</v>
      </c>
      <c r="AG16" s="11">
        <f t="shared" si="18"/>
        <v>1.0001350083432436</v>
      </c>
    </row>
    <row r="17" spans="1:33" x14ac:dyDescent="0.2">
      <c r="A17" t="s">
        <v>3</v>
      </c>
      <c r="B17" t="s">
        <v>21</v>
      </c>
      <c r="C17" t="s">
        <v>22</v>
      </c>
      <c r="D17">
        <v>2.9999999999999997E-4</v>
      </c>
      <c r="E17">
        <v>6.0100000000000001E-2</v>
      </c>
      <c r="F17">
        <f t="shared" si="0"/>
        <v>8.0000000000000002E-3</v>
      </c>
      <c r="G17">
        <v>1E-3</v>
      </c>
      <c r="H17">
        <v>1.4999999999999999E-2</v>
      </c>
      <c r="I17">
        <f t="shared" si="8"/>
        <v>1.3999999999999999E-2</v>
      </c>
      <c r="J17">
        <f t="shared" si="9"/>
        <v>5.125</v>
      </c>
      <c r="K17">
        <v>5.125</v>
      </c>
      <c r="N17" t="s">
        <v>28</v>
      </c>
      <c r="O17" t="s">
        <v>33</v>
      </c>
      <c r="P17" t="s">
        <v>34</v>
      </c>
      <c r="Q17" t="s">
        <v>107</v>
      </c>
      <c r="S17" t="s">
        <v>100</v>
      </c>
      <c r="T17" s="11">
        <f t="shared" si="11"/>
        <v>26.666666666666668</v>
      </c>
      <c r="U17" s="11">
        <f t="shared" si="12"/>
        <v>85.274542429284523</v>
      </c>
      <c r="V17" s="11">
        <f t="shared" si="13"/>
        <v>3.614457831325301E-2</v>
      </c>
      <c r="W17" s="11">
        <f t="shared" si="14"/>
        <v>3.5740603417615292E-2</v>
      </c>
      <c r="X17" s="11">
        <f t="shared" si="15"/>
        <v>3.614457831325301E-2</v>
      </c>
      <c r="Y17" s="11">
        <f t="shared" si="1"/>
        <v>3.4001859832020455E-2</v>
      </c>
      <c r="Z17" s="11">
        <f t="shared" si="2"/>
        <v>0</v>
      </c>
      <c r="AA17" s="11">
        <f t="shared" si="3"/>
        <v>1.1176638779310201E-2</v>
      </c>
      <c r="AB17" s="11">
        <f t="shared" si="16"/>
        <v>1.1590904707720198E-2</v>
      </c>
      <c r="AC17" s="11">
        <f t="shared" si="17"/>
        <v>4.731022711386884E-3</v>
      </c>
      <c r="AD17" s="11">
        <f t="shared" si="4"/>
        <v>1</v>
      </c>
      <c r="AE17" s="11">
        <f t="shared" si="5"/>
        <v>1.3206816969135919</v>
      </c>
      <c r="AF17" s="11">
        <f t="shared" si="6"/>
        <v>1.3127154471544715</v>
      </c>
      <c r="AG17" s="11">
        <f t="shared" si="18"/>
        <v>1.139140115710128</v>
      </c>
    </row>
    <row r="18" spans="1:33" x14ac:dyDescent="0.2">
      <c r="A18" t="s">
        <v>4</v>
      </c>
      <c r="B18" t="s">
        <v>20</v>
      </c>
      <c r="C18" t="s">
        <v>21</v>
      </c>
      <c r="D18">
        <v>3.8999999999999999E-4</v>
      </c>
      <c r="E18">
        <v>1.4E-3</v>
      </c>
      <c r="F18">
        <f>AVERAGE(G18:H18)</f>
        <v>2.3000000000000001E-4</v>
      </c>
      <c r="G18">
        <v>6.0000000000000002E-5</v>
      </c>
      <c r="H18">
        <v>4.0000000000000002E-4</v>
      </c>
      <c r="I18">
        <f t="shared" si="8"/>
        <v>3.4000000000000002E-4</v>
      </c>
      <c r="J18">
        <f t="shared" si="9"/>
        <v>8.0000000000000002E-3</v>
      </c>
      <c r="K18" s="3">
        <v>1E-3</v>
      </c>
      <c r="L18" s="3">
        <v>1.4999999999999999E-2</v>
      </c>
      <c r="M18">
        <f t="shared" si="10"/>
        <v>1.3999999999999999E-2</v>
      </c>
      <c r="N18" t="s">
        <v>28</v>
      </c>
      <c r="Q18" t="s">
        <v>41</v>
      </c>
      <c r="R18" t="s">
        <v>45</v>
      </c>
      <c r="S18" t="s">
        <v>100</v>
      </c>
      <c r="T18" s="11">
        <f t="shared" si="11"/>
        <v>0.58974358974358976</v>
      </c>
      <c r="U18" s="11">
        <f t="shared" si="12"/>
        <v>5.7142857142857144</v>
      </c>
      <c r="V18" s="11">
        <f t="shared" si="13"/>
        <v>0.62903225806451613</v>
      </c>
      <c r="W18" s="11">
        <f t="shared" si="14"/>
        <v>0.59068534645967441</v>
      </c>
      <c r="X18" s="11">
        <f t="shared" si="15"/>
        <v>0.62903225806451613</v>
      </c>
      <c r="Y18" s="11">
        <f t="shared" si="1"/>
        <v>0.61976322695959252</v>
      </c>
      <c r="Z18" s="11">
        <f t="shared" si="2"/>
        <v>0</v>
      </c>
      <c r="AA18" s="11">
        <f t="shared" si="3"/>
        <v>6.0961756910261254E-2</v>
      </c>
      <c r="AB18" s="11">
        <f t="shared" si="16"/>
        <v>0.14893617021276595</v>
      </c>
      <c r="AC18" s="11">
        <f t="shared" si="17"/>
        <v>1.1508400597084995E-2</v>
      </c>
      <c r="AD18" s="11">
        <f t="shared" si="4"/>
        <v>1</v>
      </c>
      <c r="AE18" s="11">
        <f t="shared" si="5"/>
        <v>1.2367703218767048</v>
      </c>
      <c r="AF18" s="11">
        <f t="shared" si="6"/>
        <v>1.1032051282051283</v>
      </c>
      <c r="AG18" s="11">
        <f t="shared" si="18"/>
        <v>1.0185690278100921</v>
      </c>
    </row>
    <row r="19" spans="1:33" x14ac:dyDescent="0.2">
      <c r="A19" t="s">
        <v>5</v>
      </c>
      <c r="B19" t="s">
        <v>19</v>
      </c>
      <c r="C19" t="s">
        <v>23</v>
      </c>
      <c r="D19">
        <v>2.5999999999999999E-3</v>
      </c>
      <c r="E19">
        <v>5.0000000000000001E-3</v>
      </c>
      <c r="F19">
        <f>AVERAGE(G19:H19)</f>
        <v>0.255</v>
      </c>
      <c r="G19">
        <v>0.2</v>
      </c>
      <c r="H19">
        <v>0.31</v>
      </c>
      <c r="I19">
        <f t="shared" si="8"/>
        <v>0.10999999999999999</v>
      </c>
      <c r="J19">
        <f t="shared" si="9"/>
        <v>12.2</v>
      </c>
      <c r="K19">
        <v>0.4</v>
      </c>
      <c r="L19">
        <v>24</v>
      </c>
      <c r="M19">
        <f t="shared" si="10"/>
        <v>23.6</v>
      </c>
      <c r="N19" t="s">
        <v>35</v>
      </c>
      <c r="O19" t="s">
        <v>29</v>
      </c>
      <c r="P19" t="s">
        <v>36</v>
      </c>
      <c r="Q19" t="s">
        <v>104</v>
      </c>
      <c r="S19" t="s">
        <v>76</v>
      </c>
      <c r="T19" s="11">
        <f t="shared" si="11"/>
        <v>98.07692307692308</v>
      </c>
      <c r="U19" s="11">
        <f t="shared" si="12"/>
        <v>2440</v>
      </c>
      <c r="V19" s="11">
        <f t="shared" si="13"/>
        <v>1.0093167701863354E-2</v>
      </c>
      <c r="W19" s="11">
        <f t="shared" si="14"/>
        <v>1.0089074569138944E-2</v>
      </c>
      <c r="X19" s="11">
        <f t="shared" si="15"/>
        <v>1.0093167701863354E-2</v>
      </c>
      <c r="Y19" s="11">
        <f t="shared" si="1"/>
        <v>1.0077938378224021E-2</v>
      </c>
      <c r="Z19" s="11">
        <f t="shared" si="2"/>
        <v>0</v>
      </c>
      <c r="AA19" s="11">
        <f t="shared" si="3"/>
        <v>4.0553499607982841E-4</v>
      </c>
      <c r="AB19" s="11">
        <f t="shared" si="16"/>
        <v>4.0966816878328555E-4</v>
      </c>
      <c r="AC19" s="11">
        <f t="shared" si="17"/>
        <v>3.0747978013518711E-5</v>
      </c>
      <c r="AD19" s="11">
        <f t="shared" si="4"/>
        <v>1</v>
      </c>
      <c r="AE19" s="11">
        <f t="shared" si="5"/>
        <v>1.0405886616456055</v>
      </c>
      <c r="AF19" s="11">
        <f t="shared" si="6"/>
        <v>1.0401954602774275</v>
      </c>
      <c r="AG19" s="11">
        <f t="shared" si="18"/>
        <v>1.0030510186567481</v>
      </c>
    </row>
    <row r="20" spans="1:33" x14ac:dyDescent="0.2">
      <c r="A20" t="s">
        <v>6</v>
      </c>
      <c r="B20" t="s">
        <v>20</v>
      </c>
      <c r="C20" t="s">
        <v>21</v>
      </c>
      <c r="D20">
        <v>3.1E-4</v>
      </c>
      <c r="E20">
        <v>8.5999999999999998E-4</v>
      </c>
      <c r="F20">
        <f t="shared" ref="F20:F33" si="19">AVERAGE(G20:H20)</f>
        <v>7.77E-3</v>
      </c>
      <c r="G20">
        <v>5.4000000000000001E-4</v>
      </c>
      <c r="H20" s="3">
        <v>1.4999999999999999E-2</v>
      </c>
      <c r="I20">
        <f t="shared" si="8"/>
        <v>1.4459999999999999E-2</v>
      </c>
      <c r="J20">
        <f t="shared" si="9"/>
        <v>8.0000000000000002E-3</v>
      </c>
      <c r="K20">
        <v>1E-3</v>
      </c>
      <c r="L20">
        <v>1.4999999999999999E-2</v>
      </c>
      <c r="M20">
        <f t="shared" si="10"/>
        <v>1.3999999999999999E-2</v>
      </c>
      <c r="N20" t="s">
        <v>28</v>
      </c>
      <c r="Q20" t="s">
        <v>42</v>
      </c>
      <c r="R20" t="s">
        <v>46</v>
      </c>
      <c r="S20" t="s">
        <v>100</v>
      </c>
      <c r="T20" s="11">
        <f t="shared" si="11"/>
        <v>25.06451612903226</v>
      </c>
      <c r="U20" s="11">
        <f t="shared" si="12"/>
        <v>9.3023255813953494</v>
      </c>
      <c r="V20" s="11">
        <f t="shared" si="13"/>
        <v>0</v>
      </c>
      <c r="W20" s="11">
        <f t="shared" si="14"/>
        <v>3.4771782137959846E-2</v>
      </c>
      <c r="X20" s="11">
        <f t="shared" si="15"/>
        <v>3.8366336633663366E-2</v>
      </c>
      <c r="Y20" s="11">
        <f t="shared" si="1"/>
        <v>1.669977402382505E-2</v>
      </c>
      <c r="Z20" s="11">
        <f t="shared" si="2"/>
        <v>9.7065462753950338E-2</v>
      </c>
      <c r="AA20" s="11">
        <f t="shared" si="3"/>
        <v>9.3690323629949723E-2</v>
      </c>
      <c r="AB20" s="11">
        <f t="shared" si="16"/>
        <v>9.7065462753950338E-2</v>
      </c>
      <c r="AC20" s="11">
        <f t="shared" si="17"/>
        <v>8.9085173619152441E-2</v>
      </c>
      <c r="AD20" s="11">
        <f t="shared" si="4"/>
        <v>1</v>
      </c>
      <c r="AE20" s="11">
        <f t="shared" si="5"/>
        <v>1.3952624913654157</v>
      </c>
      <c r="AF20" s="11">
        <f t="shared" si="6"/>
        <v>1.371135254856185</v>
      </c>
      <c r="AG20" s="11">
        <f t="shared" si="18"/>
        <v>1.1874585112806557</v>
      </c>
    </row>
    <row r="21" spans="1:33" x14ac:dyDescent="0.2">
      <c r="A21" t="s">
        <v>7</v>
      </c>
      <c r="B21" t="s">
        <v>22</v>
      </c>
      <c r="C21" t="s">
        <v>20</v>
      </c>
      <c r="D21">
        <v>1.5E-3</v>
      </c>
      <c r="E21">
        <v>1.1E-5</v>
      </c>
      <c r="F21">
        <f t="shared" si="19"/>
        <v>9.5649999999999999E-2</v>
      </c>
      <c r="G21">
        <v>1.2999999999999999E-3</v>
      </c>
      <c r="H21">
        <v>0.19</v>
      </c>
      <c r="I21">
        <f t="shared" si="8"/>
        <v>0.18870000000000001</v>
      </c>
      <c r="J21">
        <f t="shared" si="9"/>
        <v>5.0000000000000001E-3</v>
      </c>
      <c r="K21">
        <v>5.0000000000000001E-3</v>
      </c>
      <c r="N21" t="s">
        <v>31</v>
      </c>
      <c r="O21" t="s">
        <v>29</v>
      </c>
      <c r="P21" t="s">
        <v>32</v>
      </c>
      <c r="Q21" t="s">
        <v>103</v>
      </c>
      <c r="R21" t="s">
        <v>101</v>
      </c>
      <c r="S21" t="s">
        <v>102</v>
      </c>
      <c r="T21" s="11">
        <f t="shared" si="11"/>
        <v>63.766666666666666</v>
      </c>
      <c r="U21" s="11">
        <f t="shared" si="12"/>
        <v>454.54545454545456</v>
      </c>
      <c r="V21" s="11">
        <f t="shared" si="13"/>
        <v>1.5440041173443129E-2</v>
      </c>
      <c r="W21" s="11">
        <f t="shared" si="14"/>
        <v>1.5406669834962727E-2</v>
      </c>
      <c r="X21" s="11">
        <f t="shared" si="15"/>
        <v>1.5440041173443129E-2</v>
      </c>
      <c r="Y21" s="11">
        <f t="shared" si="1"/>
        <v>1.5202293033324446E-2</v>
      </c>
      <c r="Z21" s="11">
        <f t="shared" si="2"/>
        <v>0</v>
      </c>
      <c r="AA21" s="11">
        <f t="shared" si="3"/>
        <v>2.1613503555808038E-3</v>
      </c>
      <c r="AB21" s="11">
        <f t="shared" si="16"/>
        <v>2.195170624625823E-3</v>
      </c>
      <c r="AC21" s="11">
        <f t="shared" si="17"/>
        <v>5.0004533952833911E-4</v>
      </c>
      <c r="AD21" s="11">
        <f t="shared" si="4"/>
        <v>1</v>
      </c>
      <c r="AE21" s="11">
        <f t="shared" si="5"/>
        <v>1.1421738841215991</v>
      </c>
      <c r="AF21" s="11">
        <f t="shared" si="6"/>
        <v>1.1402866666666664</v>
      </c>
      <c r="AG21" s="11">
        <f t="shared" si="18"/>
        <v>1.032892757588096</v>
      </c>
    </row>
    <row r="22" spans="1:33" x14ac:dyDescent="0.2">
      <c r="A22" t="s">
        <v>8</v>
      </c>
      <c r="B22" t="s">
        <v>24</v>
      </c>
      <c r="C22" t="s">
        <v>25</v>
      </c>
      <c r="D22">
        <v>2.3E-2</v>
      </c>
      <c r="E22">
        <v>0.01</v>
      </c>
      <c r="F22">
        <f t="shared" si="19"/>
        <v>0.8</v>
      </c>
      <c r="G22">
        <v>0.8</v>
      </c>
      <c r="J22">
        <f t="shared" si="9"/>
        <v>4.4000000000000004</v>
      </c>
      <c r="K22">
        <v>3.5</v>
      </c>
      <c r="L22">
        <v>5.3</v>
      </c>
      <c r="M22">
        <f t="shared" si="10"/>
        <v>1.7999999999999998</v>
      </c>
      <c r="N22" t="s">
        <v>35</v>
      </c>
      <c r="O22" t="s">
        <v>37</v>
      </c>
      <c r="Q22" t="s">
        <v>106</v>
      </c>
      <c r="S22" t="s">
        <v>47</v>
      </c>
      <c r="T22" s="11">
        <f t="shared" si="11"/>
        <v>34.782608695652179</v>
      </c>
      <c r="U22" s="11">
        <f t="shared" si="12"/>
        <v>440</v>
      </c>
      <c r="V22" s="11">
        <f t="shared" si="13"/>
        <v>2.7946537059538271E-2</v>
      </c>
      <c r="W22" s="11">
        <f t="shared" si="14"/>
        <v>2.7884933318637714E-2</v>
      </c>
      <c r="X22" s="11">
        <f t="shared" si="15"/>
        <v>2.7946537059538271E-2</v>
      </c>
      <c r="Y22" s="11">
        <f t="shared" si="1"/>
        <v>2.7792048862340202E-2</v>
      </c>
      <c r="Z22" s="11">
        <f t="shared" si="2"/>
        <v>0</v>
      </c>
      <c r="AA22" s="11">
        <f t="shared" si="3"/>
        <v>2.2043425548330209E-3</v>
      </c>
      <c r="AB22" s="11">
        <f t="shared" si="16"/>
        <v>2.2675736961451248E-3</v>
      </c>
      <c r="AC22" s="11">
        <f t="shared" si="17"/>
        <v>3.1178673736187906E-4</v>
      </c>
      <c r="AD22" s="11">
        <f t="shared" si="4"/>
        <v>1</v>
      </c>
      <c r="AE22" s="11">
        <f t="shared" si="5"/>
        <v>1.0811397022577147</v>
      </c>
      <c r="AF22" s="11">
        <f t="shared" si="6"/>
        <v>1.0790513833992095</v>
      </c>
      <c r="AG22" s="11">
        <f t="shared" si="18"/>
        <v>1.0112185589089246</v>
      </c>
    </row>
    <row r="23" spans="1:33" x14ac:dyDescent="0.2">
      <c r="A23" t="s">
        <v>8</v>
      </c>
      <c r="B23" t="s">
        <v>24</v>
      </c>
      <c r="C23" t="s">
        <v>26</v>
      </c>
      <c r="D23">
        <v>2.3E-2</v>
      </c>
      <c r="E23">
        <v>2.8E-3</v>
      </c>
      <c r="F23">
        <f t="shared" si="19"/>
        <v>0.75</v>
      </c>
      <c r="G23">
        <v>0.7</v>
      </c>
      <c r="H23">
        <v>0.8</v>
      </c>
      <c r="I23">
        <f t="shared" si="8"/>
        <v>0.10000000000000009</v>
      </c>
      <c r="J23">
        <f t="shared" si="9"/>
        <v>0.26</v>
      </c>
      <c r="K23">
        <v>0.26</v>
      </c>
      <c r="L23">
        <v>0.26</v>
      </c>
      <c r="M23">
        <f t="shared" si="10"/>
        <v>0</v>
      </c>
      <c r="N23" t="s">
        <v>35</v>
      </c>
      <c r="O23" t="s">
        <v>37</v>
      </c>
      <c r="Q23" t="s">
        <v>106</v>
      </c>
      <c r="S23" t="s">
        <v>47</v>
      </c>
      <c r="T23" s="11">
        <f t="shared" si="11"/>
        <v>32.608695652173914</v>
      </c>
      <c r="U23" s="11">
        <f t="shared" si="12"/>
        <v>92.857142857142861</v>
      </c>
      <c r="V23" s="11">
        <f t="shared" si="13"/>
        <v>2.9754204398447604E-2</v>
      </c>
      <c r="W23" s="11">
        <f t="shared" si="14"/>
        <v>2.9446523537522157E-2</v>
      </c>
      <c r="X23" s="11">
        <f t="shared" si="15"/>
        <v>2.9754204398447604E-2</v>
      </c>
      <c r="Y23" s="11">
        <f t="shared" si="1"/>
        <v>2.7669211791882177E-2</v>
      </c>
      <c r="Z23" s="11">
        <f t="shared" si="2"/>
        <v>0</v>
      </c>
      <c r="AA23" s="11">
        <f t="shared" si="3"/>
        <v>1.0340752412842229E-2</v>
      </c>
      <c r="AB23" s="11">
        <f t="shared" si="16"/>
        <v>1.0654490106544899E-2</v>
      </c>
      <c r="AC23" s="11">
        <f t="shared" si="17"/>
        <v>4.712708218847849E-3</v>
      </c>
      <c r="AD23" s="11">
        <f t="shared" si="4"/>
        <v>1</v>
      </c>
      <c r="AE23" s="11">
        <f t="shared" si="5"/>
        <v>1.3580835153199655</v>
      </c>
      <c r="AF23" s="11">
        <f t="shared" si="6"/>
        <v>1.3511705685618729</v>
      </c>
      <c r="AG23" s="11">
        <f t="shared" si="18"/>
        <v>1.1703231828320639</v>
      </c>
    </row>
    <row r="24" spans="1:33" x14ac:dyDescent="0.2">
      <c r="A24" t="s">
        <v>8</v>
      </c>
      <c r="B24" t="s">
        <v>25</v>
      </c>
      <c r="C24" t="s">
        <v>26</v>
      </c>
      <c r="D24">
        <v>0.01</v>
      </c>
      <c r="E24">
        <v>2.8E-3</v>
      </c>
      <c r="F24">
        <f t="shared" si="19"/>
        <v>4.4000000000000004</v>
      </c>
      <c r="G24">
        <v>3.5</v>
      </c>
      <c r="H24">
        <v>5.3</v>
      </c>
      <c r="I24">
        <f t="shared" si="8"/>
        <v>1.7999999999999998</v>
      </c>
      <c r="J24">
        <f t="shared" si="9"/>
        <v>0.26</v>
      </c>
      <c r="K24">
        <v>0.26</v>
      </c>
      <c r="L24">
        <v>0.26</v>
      </c>
      <c r="M24">
        <f t="shared" si="10"/>
        <v>0</v>
      </c>
      <c r="N24" t="s">
        <v>35</v>
      </c>
      <c r="O24" t="s">
        <v>37</v>
      </c>
      <c r="Q24" t="s">
        <v>106</v>
      </c>
      <c r="S24" t="s">
        <v>48</v>
      </c>
      <c r="T24" s="11">
        <f t="shared" si="11"/>
        <v>440</v>
      </c>
      <c r="U24" s="11">
        <f t="shared" si="12"/>
        <v>92.857142857142861</v>
      </c>
      <c r="V24" s="11">
        <f t="shared" si="13"/>
        <v>0</v>
      </c>
      <c r="W24" s="11">
        <f t="shared" si="14"/>
        <v>2.2434680564663652E-3</v>
      </c>
      <c r="X24" s="11">
        <f t="shared" si="15"/>
        <v>2.2675736961451248E-3</v>
      </c>
      <c r="Y24" s="11">
        <f t="shared" si="1"/>
        <v>7.1510197651437478E-4</v>
      </c>
      <c r="Z24" s="11">
        <f t="shared" si="2"/>
        <v>1.0654490106544899E-2</v>
      </c>
      <c r="AA24" s="11">
        <f t="shared" si="3"/>
        <v>1.0630587098332931E-2</v>
      </c>
      <c r="AB24" s="11">
        <f t="shared" si="16"/>
        <v>1.0654490106544899E-2</v>
      </c>
      <c r="AC24" s="11">
        <f t="shared" si="17"/>
        <v>1.0326893464440953E-2</v>
      </c>
      <c r="AD24" s="11">
        <f t="shared" si="4"/>
        <v>1</v>
      </c>
      <c r="AE24" s="11">
        <f t="shared" si="5"/>
        <v>1.2128279883381925</v>
      </c>
      <c r="AF24" s="11">
        <f t="shared" si="6"/>
        <v>1.2110389610389609</v>
      </c>
      <c r="AG24" s="11">
        <f t="shared" si="18"/>
        <v>1.0692465724544091</v>
      </c>
    </row>
    <row r="25" spans="1:33" x14ac:dyDescent="0.2">
      <c r="A25" t="s">
        <v>9</v>
      </c>
      <c r="B25" t="s">
        <v>20</v>
      </c>
      <c r="C25" t="s">
        <v>21</v>
      </c>
      <c r="D25">
        <v>5.0000000000000001E-4</v>
      </c>
      <c r="E25">
        <v>1.4999999999999999E-2</v>
      </c>
      <c r="F25">
        <f t="shared" si="19"/>
        <v>3.0000000000000003E-4</v>
      </c>
      <c r="G25">
        <v>6.0000000000000002E-5</v>
      </c>
      <c r="H25">
        <v>5.4000000000000001E-4</v>
      </c>
      <c r="I25">
        <f t="shared" si="8"/>
        <v>4.8000000000000001E-4</v>
      </c>
      <c r="J25">
        <f>AVERAGE(K25:L25)</f>
        <v>8.0000000000000002E-3</v>
      </c>
      <c r="K25">
        <v>1E-3</v>
      </c>
      <c r="L25">
        <v>1.4999999999999999E-2</v>
      </c>
      <c r="M25">
        <f t="shared" si="10"/>
        <v>1.3999999999999999E-2</v>
      </c>
      <c r="N25" t="s">
        <v>28</v>
      </c>
      <c r="Q25" t="s">
        <v>43</v>
      </c>
      <c r="R25" t="s">
        <v>49</v>
      </c>
      <c r="S25" t="s">
        <v>96</v>
      </c>
      <c r="T25" s="11">
        <f t="shared" si="11"/>
        <v>0.60000000000000009</v>
      </c>
      <c r="U25" s="11">
        <f t="shared" si="12"/>
        <v>0.53333333333333333</v>
      </c>
      <c r="V25" s="11">
        <f t="shared" si="13"/>
        <v>0</v>
      </c>
      <c r="W25" s="11">
        <f t="shared" si="14"/>
        <v>0.3669724770642202</v>
      </c>
      <c r="X25" s="11">
        <f t="shared" si="15"/>
        <v>0.625</v>
      </c>
      <c r="Y25" s="11">
        <f t="shared" si="1"/>
        <v>0.32780426303140142</v>
      </c>
      <c r="Z25" s="11">
        <f t="shared" si="2"/>
        <v>0.65217391304347827</v>
      </c>
      <c r="AA25" s="11">
        <f t="shared" si="3"/>
        <v>0.41284403669724778</v>
      </c>
      <c r="AB25" s="11">
        <f t="shared" si="16"/>
        <v>0.65217391304347827</v>
      </c>
      <c r="AC25" s="11">
        <f t="shared" si="17"/>
        <v>0.39892045230684381</v>
      </c>
      <c r="AD25" s="11">
        <f t="shared" si="4"/>
        <v>1</v>
      </c>
      <c r="AE25" s="11">
        <f t="shared" si="5"/>
        <v>1.9583333333333333</v>
      </c>
      <c r="AF25" s="11">
        <f t="shared" si="6"/>
        <v>1.8888888888888888</v>
      </c>
      <c r="AG25" s="11">
        <f t="shared" si="18"/>
        <v>1.8217283950617282</v>
      </c>
    </row>
    <row r="26" spans="1:33" x14ac:dyDescent="0.2">
      <c r="A26" t="s">
        <v>10</v>
      </c>
      <c r="B26" t="s">
        <v>19</v>
      </c>
      <c r="C26" t="s">
        <v>20</v>
      </c>
      <c r="D26">
        <v>1E-3</v>
      </c>
      <c r="E26">
        <v>9.3999999999999994E-5</v>
      </c>
      <c r="F26">
        <f t="shared" si="19"/>
        <v>6.0000000000000002E-5</v>
      </c>
      <c r="G26" s="3">
        <v>6.0000000000000002E-5</v>
      </c>
      <c r="J26">
        <f t="shared" si="9"/>
        <v>3.0000000000000003E-4</v>
      </c>
      <c r="K26" s="3">
        <v>6.0000000000000002E-5</v>
      </c>
      <c r="L26" s="3">
        <v>5.4000000000000001E-4</v>
      </c>
      <c r="M26">
        <f t="shared" si="10"/>
        <v>4.8000000000000001E-4</v>
      </c>
      <c r="N26" t="s">
        <v>28</v>
      </c>
      <c r="O26" t="s">
        <v>29</v>
      </c>
      <c r="P26" t="s">
        <v>38</v>
      </c>
      <c r="Q26" t="s">
        <v>44</v>
      </c>
      <c r="R26" t="s">
        <v>49</v>
      </c>
      <c r="S26" t="s">
        <v>74</v>
      </c>
      <c r="T26" s="11">
        <f t="shared" si="11"/>
        <v>0.06</v>
      </c>
      <c r="U26" s="11">
        <f t="shared" si="12"/>
        <v>3.191489361702128</v>
      </c>
      <c r="V26" s="11">
        <f t="shared" si="13"/>
        <v>0.94339622641509435</v>
      </c>
      <c r="W26" s="11">
        <f t="shared" si="14"/>
        <v>0.9269558769002596</v>
      </c>
      <c r="X26" s="11">
        <f t="shared" si="15"/>
        <v>0.94339622641509435</v>
      </c>
      <c r="Y26" s="11">
        <f t="shared" si="1"/>
        <v>0.94276643506651603</v>
      </c>
      <c r="Z26" s="11">
        <f t="shared" si="2"/>
        <v>0</v>
      </c>
      <c r="AA26" s="11">
        <f t="shared" si="3"/>
        <v>1.7426770485724878E-2</v>
      </c>
      <c r="AB26" s="11">
        <f t="shared" si="16"/>
        <v>0.23857868020304565</v>
      </c>
      <c r="AC26" s="11">
        <f t="shared" si="17"/>
        <v>6.4831063160509335E-4</v>
      </c>
      <c r="AD26" s="11">
        <f t="shared" si="4"/>
        <v>1</v>
      </c>
      <c r="AE26" s="11">
        <f t="shared" si="5"/>
        <v>1.2528934010152284</v>
      </c>
      <c r="AF26" s="11">
        <f t="shared" si="6"/>
        <v>1.0187999999999999</v>
      </c>
      <c r="AG26" s="11">
        <f t="shared" si="18"/>
        <v>1.0006876683423285</v>
      </c>
    </row>
    <row r="27" spans="1:33" x14ac:dyDescent="0.2">
      <c r="A27" t="s">
        <v>11</v>
      </c>
      <c r="B27" t="s">
        <v>20</v>
      </c>
      <c r="C27" t="s">
        <v>21</v>
      </c>
      <c r="D27">
        <v>5.4000000000000001E-4</v>
      </c>
      <c r="E27">
        <v>4.0000000000000001E-3</v>
      </c>
      <c r="F27">
        <f t="shared" si="19"/>
        <v>3.0000000000000003E-4</v>
      </c>
      <c r="G27">
        <v>6.0000000000000002E-5</v>
      </c>
      <c r="H27">
        <v>5.4000000000000001E-4</v>
      </c>
      <c r="I27">
        <f t="shared" si="8"/>
        <v>4.8000000000000001E-4</v>
      </c>
      <c r="J27">
        <f t="shared" si="9"/>
        <v>8.0000000000000002E-3</v>
      </c>
      <c r="K27">
        <v>1E-3</v>
      </c>
      <c r="L27">
        <v>1.4999999999999999E-2</v>
      </c>
      <c r="M27">
        <f t="shared" si="10"/>
        <v>1.3999999999999999E-2</v>
      </c>
      <c r="N27" t="s">
        <v>28</v>
      </c>
      <c r="Q27" t="s">
        <v>43</v>
      </c>
      <c r="R27" t="s">
        <v>49</v>
      </c>
      <c r="S27" t="s">
        <v>75</v>
      </c>
      <c r="T27" s="11">
        <f t="shared" si="11"/>
        <v>0.55555555555555558</v>
      </c>
      <c r="U27" s="11">
        <f t="shared" si="12"/>
        <v>2</v>
      </c>
      <c r="V27" s="11">
        <f t="shared" si="13"/>
        <v>0.64285714285714279</v>
      </c>
      <c r="W27" s="11">
        <f t="shared" si="14"/>
        <v>0.54545454545454541</v>
      </c>
      <c r="X27" s="11">
        <f t="shared" si="15"/>
        <v>0.64285714285714279</v>
      </c>
      <c r="Y27" s="11">
        <f t="shared" si="1"/>
        <v>0.58958861376486649</v>
      </c>
      <c r="Z27" s="11">
        <f t="shared" si="2"/>
        <v>0</v>
      </c>
      <c r="AA27" s="11">
        <f t="shared" si="3"/>
        <v>0.15151515151515152</v>
      </c>
      <c r="AB27" s="11">
        <f t="shared" si="16"/>
        <v>0.33333333333333331</v>
      </c>
      <c r="AC27" s="11">
        <f t="shared" si="17"/>
        <v>6.6614674725417572E-2</v>
      </c>
      <c r="AD27" s="11">
        <f t="shared" si="4"/>
        <v>1</v>
      </c>
      <c r="AE27" s="11">
        <f t="shared" si="5"/>
        <v>1.5185185185185184</v>
      </c>
      <c r="AF27" s="11">
        <f t="shared" si="6"/>
        <v>1.2777777777777777</v>
      </c>
      <c r="AG27" s="11">
        <f t="shared" si="18"/>
        <v>1.1129850088183422</v>
      </c>
    </row>
    <row r="28" spans="1:33" x14ac:dyDescent="0.2">
      <c r="A28" t="s">
        <v>12</v>
      </c>
      <c r="B28" t="s">
        <v>19</v>
      </c>
      <c r="C28" t="s">
        <v>20</v>
      </c>
      <c r="D28">
        <v>2.5999999999999999E-3</v>
      </c>
      <c r="E28">
        <v>1.4E-5</v>
      </c>
      <c r="F28">
        <f t="shared" si="19"/>
        <v>2.5000000000000001E-3</v>
      </c>
      <c r="G28">
        <v>2.5000000000000001E-3</v>
      </c>
      <c r="J28">
        <f t="shared" si="9"/>
        <v>6.0000000000000002E-5</v>
      </c>
      <c r="K28">
        <v>6.0000000000000002E-5</v>
      </c>
      <c r="N28" t="s">
        <v>28</v>
      </c>
      <c r="O28" t="s">
        <v>29</v>
      </c>
      <c r="P28" t="s">
        <v>38</v>
      </c>
      <c r="Q28" t="s">
        <v>44</v>
      </c>
      <c r="R28" t="s">
        <v>50</v>
      </c>
      <c r="S28" t="s">
        <v>74</v>
      </c>
      <c r="T28" s="11">
        <f t="shared" si="11"/>
        <v>0.96153846153846156</v>
      </c>
      <c r="U28" s="11">
        <f t="shared" si="12"/>
        <v>4.2857142857142856</v>
      </c>
      <c r="V28" s="11">
        <f t="shared" si="13"/>
        <v>0.50980392156862742</v>
      </c>
      <c r="W28" s="11">
        <f t="shared" si="14"/>
        <v>0.45747800586510262</v>
      </c>
      <c r="X28" s="11">
        <f t="shared" si="15"/>
        <v>0.50980392156862742</v>
      </c>
      <c r="Y28" s="11">
        <f t="shared" si="1"/>
        <v>0.48257070335322982</v>
      </c>
      <c r="Z28" s="11">
        <f t="shared" si="2"/>
        <v>0</v>
      </c>
      <c r="AA28" s="11">
        <f t="shared" si="3"/>
        <v>0.10263929618768328</v>
      </c>
      <c r="AB28" s="11">
        <f t="shared" si="16"/>
        <v>0.1891891891891892</v>
      </c>
      <c r="AC28" s="11">
        <f t="shared" si="17"/>
        <v>3.7296568856051086E-2</v>
      </c>
      <c r="AD28" s="11">
        <f t="shared" si="4"/>
        <v>1</v>
      </c>
      <c r="AE28" s="11">
        <f t="shared" si="5"/>
        <v>1.3711018711018712</v>
      </c>
      <c r="AF28" s="11">
        <f t="shared" si="6"/>
        <v>1.2243589743589742</v>
      </c>
      <c r="AG28" s="11">
        <f t="shared" si="18"/>
        <v>1.07728726297906</v>
      </c>
    </row>
    <row r="29" spans="1:33" x14ac:dyDescent="0.2">
      <c r="A29" t="s">
        <v>13</v>
      </c>
      <c r="B29" t="s">
        <v>22</v>
      </c>
      <c r="C29" t="s">
        <v>20</v>
      </c>
      <c r="D29">
        <v>1.9699999999999999E-2</v>
      </c>
      <c r="E29">
        <v>3.0000000000000001E-6</v>
      </c>
      <c r="F29">
        <f t="shared" si="19"/>
        <v>9.5649999999999999E-2</v>
      </c>
      <c r="G29">
        <v>1.2999999999999999E-3</v>
      </c>
      <c r="H29">
        <v>0.19</v>
      </c>
      <c r="I29">
        <f t="shared" si="8"/>
        <v>0.18870000000000001</v>
      </c>
      <c r="J29">
        <f t="shared" si="9"/>
        <v>5.0000000000000001E-3</v>
      </c>
      <c r="K29">
        <v>5.0000000000000001E-3</v>
      </c>
      <c r="N29" t="s">
        <v>31</v>
      </c>
      <c r="O29" t="s">
        <v>29</v>
      </c>
      <c r="P29" t="s">
        <v>32</v>
      </c>
      <c r="Q29" t="s">
        <v>105</v>
      </c>
      <c r="R29" t="s">
        <v>101</v>
      </c>
      <c r="S29" t="s">
        <v>102</v>
      </c>
      <c r="T29" s="11">
        <f t="shared" si="11"/>
        <v>4.8553299492385786</v>
      </c>
      <c r="U29" s="11">
        <f t="shared" si="12"/>
        <v>1666.6666666666667</v>
      </c>
      <c r="V29" s="11">
        <f t="shared" si="13"/>
        <v>0.17078456870394451</v>
      </c>
      <c r="W29" s="11">
        <f t="shared" si="14"/>
        <v>0.17069964063826418</v>
      </c>
      <c r="X29" s="11">
        <f t="shared" si="15"/>
        <v>0.17078456870394451</v>
      </c>
      <c r="Y29" s="11">
        <f t="shared" si="1"/>
        <v>0.17078288089684504</v>
      </c>
      <c r="Z29" s="11">
        <f t="shared" si="2"/>
        <v>0</v>
      </c>
      <c r="AA29" s="11">
        <f t="shared" si="3"/>
        <v>4.9728184650913614E-4</v>
      </c>
      <c r="AB29" s="11">
        <f t="shared" si="16"/>
        <v>5.9964021587047766E-4</v>
      </c>
      <c r="AC29" s="11">
        <f t="shared" si="17"/>
        <v>2.8861801278231983E-6</v>
      </c>
      <c r="AD29" s="11">
        <f t="shared" si="4"/>
        <v>1</v>
      </c>
      <c r="AE29" s="11">
        <f t="shared" si="5"/>
        <v>1.0035110913147542</v>
      </c>
      <c r="AF29" s="11">
        <f t="shared" si="6"/>
        <v>1.0029131979695431</v>
      </c>
      <c r="AG29" s="11">
        <f t="shared" si="18"/>
        <v>1.0000168997039556</v>
      </c>
    </row>
    <row r="30" spans="1:33" x14ac:dyDescent="0.2">
      <c r="A30" t="s">
        <v>14</v>
      </c>
      <c r="B30" t="s">
        <v>22</v>
      </c>
      <c r="C30" t="s">
        <v>20</v>
      </c>
      <c r="D30">
        <v>1.9E-2</v>
      </c>
      <c r="E30">
        <v>7.9999999999999996E-6</v>
      </c>
      <c r="F30">
        <f t="shared" si="19"/>
        <v>9.5649999999999999E-2</v>
      </c>
      <c r="G30">
        <v>1.2999999999999999E-3</v>
      </c>
      <c r="H30">
        <v>0.19</v>
      </c>
      <c r="I30">
        <f t="shared" si="8"/>
        <v>0.18870000000000001</v>
      </c>
      <c r="J30">
        <f t="shared" si="9"/>
        <v>5.0000000000000001E-3</v>
      </c>
      <c r="K30">
        <v>5.0000000000000001E-3</v>
      </c>
      <c r="N30" t="s">
        <v>31</v>
      </c>
      <c r="O30" t="s">
        <v>29</v>
      </c>
      <c r="P30" t="s">
        <v>32</v>
      </c>
      <c r="Q30" t="s">
        <v>105</v>
      </c>
      <c r="R30" t="s">
        <v>101</v>
      </c>
      <c r="S30" t="s">
        <v>102</v>
      </c>
      <c r="T30" s="11">
        <f t="shared" si="11"/>
        <v>5.0342105263157899</v>
      </c>
      <c r="U30" s="11">
        <f t="shared" si="12"/>
        <v>625</v>
      </c>
      <c r="V30" s="11">
        <f t="shared" si="13"/>
        <v>0.16572176188399476</v>
      </c>
      <c r="W30" s="11">
        <f t="shared" si="14"/>
        <v>0.16550084388009237</v>
      </c>
      <c r="X30" s="11">
        <f t="shared" si="15"/>
        <v>0.16572176188399476</v>
      </c>
      <c r="Y30" s="11">
        <f t="shared" si="1"/>
        <v>0.16570941375055279</v>
      </c>
      <c r="Z30" s="11">
        <f t="shared" si="2"/>
        <v>0</v>
      </c>
      <c r="AA30" s="11">
        <f t="shared" si="3"/>
        <v>1.3330657446004913E-3</v>
      </c>
      <c r="AB30" s="11">
        <f t="shared" si="16"/>
        <v>1.5974440894568689E-3</v>
      </c>
      <c r="AC30" s="11">
        <f t="shared" si="17"/>
        <v>2.1246379737900073E-5</v>
      </c>
      <c r="AD30" s="11">
        <f t="shared" si="4"/>
        <v>1</v>
      </c>
      <c r="AE30" s="11">
        <f t="shared" si="5"/>
        <v>1.0096393139398014</v>
      </c>
      <c r="AF30" s="11">
        <f t="shared" si="6"/>
        <v>1.0080547368421053</v>
      </c>
      <c r="AG30" s="11">
        <f t="shared" si="18"/>
        <v>1.0001282146816952</v>
      </c>
    </row>
    <row r="31" spans="1:33" x14ac:dyDescent="0.2">
      <c r="A31" t="s">
        <v>15</v>
      </c>
      <c r="B31" t="s">
        <v>21</v>
      </c>
      <c r="C31" t="s">
        <v>22</v>
      </c>
      <c r="D31">
        <v>4.2000000000000006E-3</v>
      </c>
      <c r="E31">
        <v>8.4000000000000012E-3</v>
      </c>
      <c r="F31">
        <f t="shared" si="19"/>
        <v>1.4999999999999999E-2</v>
      </c>
      <c r="G31" s="9">
        <v>1.4999999999999999E-2</v>
      </c>
      <c r="J31">
        <f t="shared" si="9"/>
        <v>15</v>
      </c>
      <c r="K31">
        <v>15</v>
      </c>
      <c r="N31" t="s">
        <v>28</v>
      </c>
      <c r="O31" t="s">
        <v>33</v>
      </c>
      <c r="P31" t="s">
        <v>34</v>
      </c>
      <c r="Q31" t="s">
        <v>107</v>
      </c>
      <c r="R31" t="s">
        <v>46</v>
      </c>
      <c r="S31" t="s">
        <v>77</v>
      </c>
      <c r="T31" s="11">
        <f t="shared" si="11"/>
        <v>3.5714285714285707</v>
      </c>
      <c r="U31" s="11">
        <f t="shared" si="12"/>
        <v>1785.7142857142856</v>
      </c>
      <c r="V31" s="11">
        <f t="shared" si="13"/>
        <v>0.21875</v>
      </c>
      <c r="W31" s="11">
        <f t="shared" si="14"/>
        <v>0.21865433872680706</v>
      </c>
      <c r="X31" s="11">
        <f t="shared" si="15"/>
        <v>0.21875</v>
      </c>
      <c r="Y31" s="11">
        <f t="shared" si="1"/>
        <v>0.21874893746625423</v>
      </c>
      <c r="Z31" s="11">
        <f t="shared" si="2"/>
        <v>0</v>
      </c>
      <c r="AA31" s="11">
        <f t="shared" si="3"/>
        <v>4.3730867745361412E-4</v>
      </c>
      <c r="AB31" s="11">
        <f t="shared" si="16"/>
        <v>5.596865755177102E-4</v>
      </c>
      <c r="AC31" s="11">
        <f t="shared" si="17"/>
        <v>1.7447624414639079E-6</v>
      </c>
      <c r="AD31" s="11">
        <f t="shared" si="4"/>
        <v>1</v>
      </c>
      <c r="AE31" s="11">
        <f t="shared" si="5"/>
        <v>1.0025585672023667</v>
      </c>
      <c r="AF31" s="11">
        <f t="shared" si="6"/>
        <v>1.002</v>
      </c>
      <c r="AG31" s="11">
        <f t="shared" si="18"/>
        <v>1.0000079760956175</v>
      </c>
    </row>
    <row r="32" spans="1:33" x14ac:dyDescent="0.2">
      <c r="A32" t="s">
        <v>16</v>
      </c>
      <c r="B32" t="s">
        <v>21</v>
      </c>
      <c r="C32" t="s">
        <v>22</v>
      </c>
      <c r="D32">
        <v>8.0000000000000004E-4</v>
      </c>
      <c r="E32">
        <v>8.8700000000000001E-2</v>
      </c>
      <c r="F32">
        <f t="shared" si="19"/>
        <v>8.0000000000000002E-3</v>
      </c>
      <c r="G32">
        <v>1E-3</v>
      </c>
      <c r="H32">
        <v>1.4999999999999999E-2</v>
      </c>
      <c r="I32">
        <f t="shared" si="8"/>
        <v>1.3999999999999999E-2</v>
      </c>
      <c r="J32">
        <f t="shared" si="9"/>
        <v>5.125</v>
      </c>
      <c r="K32">
        <v>5.125</v>
      </c>
      <c r="N32" t="s">
        <v>28</v>
      </c>
      <c r="O32" t="s">
        <v>33</v>
      </c>
      <c r="P32" t="s">
        <v>34</v>
      </c>
      <c r="Q32" t="s">
        <v>107</v>
      </c>
      <c r="R32" t="s">
        <v>49</v>
      </c>
      <c r="S32" t="s">
        <v>75</v>
      </c>
      <c r="T32" s="11">
        <f t="shared" si="11"/>
        <v>10</v>
      </c>
      <c r="U32" s="11">
        <f t="shared" si="12"/>
        <v>57.779030439684327</v>
      </c>
      <c r="V32" s="11">
        <f t="shared" si="13"/>
        <v>9.0909090909090912E-2</v>
      </c>
      <c r="W32" s="11">
        <f t="shared" si="14"/>
        <v>8.9500890643009312E-2</v>
      </c>
      <c r="X32" s="11">
        <f t="shared" si="15"/>
        <v>9.0909090909090912E-2</v>
      </c>
      <c r="Y32" s="11">
        <f t="shared" si="1"/>
        <v>8.8724263304474513E-2</v>
      </c>
      <c r="Z32" s="11">
        <f t="shared" si="2"/>
        <v>0</v>
      </c>
      <c r="AA32" s="11">
        <f t="shared" si="3"/>
        <v>1.5490202926897418E-2</v>
      </c>
      <c r="AB32" s="11">
        <f t="shared" si="16"/>
        <v>1.7012869938815043E-2</v>
      </c>
      <c r="AC32" s="11">
        <f t="shared" si="17"/>
        <v>4.2902636023329022E-3</v>
      </c>
      <c r="AD32" s="11">
        <f t="shared" si="4"/>
        <v>1</v>
      </c>
      <c r="AE32" s="11">
        <f t="shared" si="5"/>
        <v>1.1871415693269654</v>
      </c>
      <c r="AF32" s="11">
        <f t="shared" si="6"/>
        <v>1.1730731707317072</v>
      </c>
      <c r="AG32" s="11">
        <f t="shared" si="18"/>
        <v>1.048355020853879</v>
      </c>
    </row>
    <row r="33" spans="1:33" x14ac:dyDescent="0.2">
      <c r="A33" t="s">
        <v>17</v>
      </c>
      <c r="B33" t="s">
        <v>21</v>
      </c>
      <c r="C33" t="s">
        <v>22</v>
      </c>
      <c r="D33">
        <v>8.9999999999999998E-4</v>
      </c>
      <c r="E33">
        <v>5.7000000000000002E-3</v>
      </c>
      <c r="F33">
        <f t="shared" si="19"/>
        <v>8.0000000000000002E-3</v>
      </c>
      <c r="G33">
        <v>1E-3</v>
      </c>
      <c r="H33">
        <v>1.4999999999999999E-2</v>
      </c>
      <c r="I33">
        <f t="shared" si="8"/>
        <v>1.3999999999999999E-2</v>
      </c>
      <c r="J33">
        <f t="shared" si="9"/>
        <v>5.125</v>
      </c>
      <c r="K33">
        <v>5.125</v>
      </c>
      <c r="N33" t="s">
        <v>28</v>
      </c>
      <c r="O33" t="s">
        <v>33</v>
      </c>
      <c r="P33" t="s">
        <v>34</v>
      </c>
      <c r="Q33" t="s">
        <v>107</v>
      </c>
      <c r="R33" t="s">
        <v>49</v>
      </c>
      <c r="S33" t="s">
        <v>75</v>
      </c>
      <c r="T33" s="11">
        <f t="shared" si="11"/>
        <v>8.8888888888888893</v>
      </c>
      <c r="U33" s="11">
        <f t="shared" si="12"/>
        <v>899.12280701754378</v>
      </c>
      <c r="V33" s="11">
        <f t="shared" si="13"/>
        <v>0.10112359550561797</v>
      </c>
      <c r="W33" s="11">
        <f t="shared" si="14"/>
        <v>0.10102260059003768</v>
      </c>
      <c r="X33" s="11">
        <f t="shared" si="15"/>
        <v>0.10112359550561797</v>
      </c>
      <c r="Y33" s="11">
        <f t="shared" si="1"/>
        <v>0.10111291503192259</v>
      </c>
      <c r="Z33" s="11">
        <f t="shared" si="2"/>
        <v>0</v>
      </c>
      <c r="AA33" s="11">
        <f t="shared" si="3"/>
        <v>9.9872749851614507E-4</v>
      </c>
      <c r="AB33" s="11">
        <f t="shared" si="16"/>
        <v>1.1109595181943985E-3</v>
      </c>
      <c r="AC33" s="11">
        <f t="shared" si="17"/>
        <v>1.9477436005666253E-5</v>
      </c>
      <c r="AD33" s="11">
        <f t="shared" si="4"/>
        <v>1</v>
      </c>
      <c r="AE33" s="11">
        <f t="shared" si="5"/>
        <v>1.010986155235478</v>
      </c>
      <c r="AF33" s="11">
        <f t="shared" si="6"/>
        <v>1.0098861788617888</v>
      </c>
      <c r="AG33" s="11">
        <f t="shared" si="18"/>
        <v>1.0001926305457569</v>
      </c>
    </row>
  </sheetData>
  <hyperlinks>
    <hyperlink ref="A8" r:id="rId1" display="https://www.bodc.ac.uk/data/published_data_library/catalogue/10.5285/ff46f034-f47c-05f9-e053-6c86abc0dc7e/" xr:uid="{6D8BD925-8301-E249-B97D-67CE29853CA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Michael Manhart</cp:lastModifiedBy>
  <dcterms:created xsi:type="dcterms:W3CDTF">2023-10-08T16:26:41Z</dcterms:created>
  <dcterms:modified xsi:type="dcterms:W3CDTF">2024-10-22T20:15:22Z</dcterms:modified>
</cp:coreProperties>
</file>