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5.xml" ContentType="application/vnd.openxmlformats-officedocument.drawing+xml"/>
  <Override PartName="/xl/charts/chart2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29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30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3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protimatarafdar/Downloads/Ex_Files_Marketing_Attribution_Mix_Modeling/Exercise Files/"/>
    </mc:Choice>
  </mc:AlternateContent>
  <xr:revisionPtr revIDLastSave="0" documentId="13_ncr:1_{BE953D9B-077D-7F48-A605-131FDDAEC0E2}" xr6:coauthVersionLast="47" xr6:coauthVersionMax="47" xr10:uidLastSave="{00000000-0000-0000-0000-000000000000}"/>
  <bookViews>
    <workbookView xWindow="0" yWindow="500" windowWidth="28800" windowHeight="15840" xr2:uid="{00000000-000D-0000-FFFF-FFFF00000000}"/>
  </bookViews>
  <sheets>
    <sheet name="Data" sheetId="1" r:id="rId1"/>
    <sheet name="Dashboard" sheetId="7" r:id="rId2"/>
    <sheet name="Trend Analysis - Before-After" sheetId="2" r:id="rId3"/>
    <sheet name="Marketing Mix Model" sheetId="3" r:id="rId4"/>
    <sheet name="Regression Results" sheetId="4" r:id="rId5"/>
    <sheet name="Adstocks &amp; Diminishing Effect" sheetId="5" r:id="rId6"/>
    <sheet name="Forecast" sheetId="9" r:id="rId7"/>
  </sheets>
  <externalReferences>
    <externalReference r:id="rId8"/>
  </externalReferences>
  <definedNames>
    <definedName name="_xlchart.v1.0" hidden="1">'Marketing Mix Model'!$C$56</definedName>
    <definedName name="_xlchart.v1.1" hidden="1">'Marketing Mix Model'!$C$57:$C$108</definedName>
    <definedName name="_xlchart.v1.10" hidden="1">'Marketing Mix Model'!$H$56</definedName>
    <definedName name="_xlchart.v1.11" hidden="1">'Marketing Mix Model'!$H$57:$H$108</definedName>
    <definedName name="_xlchart.v1.12" hidden="1">'Marketing Mix Model'!$C$56</definedName>
    <definedName name="_xlchart.v1.13" hidden="1">'Marketing Mix Model'!$C$57:$C$108</definedName>
    <definedName name="_xlchart.v1.14" hidden="1">'Marketing Mix Model'!$D$56</definedName>
    <definedName name="_xlchart.v1.15" hidden="1">'Marketing Mix Model'!$D$57:$D$108</definedName>
    <definedName name="_xlchart.v1.16" hidden="1">'Marketing Mix Model'!$E$56</definedName>
    <definedName name="_xlchart.v1.17" hidden="1">'Marketing Mix Model'!$E$57:$E$108</definedName>
    <definedName name="_xlchart.v1.18" hidden="1">'Marketing Mix Model'!$F$56</definedName>
    <definedName name="_xlchart.v1.19" hidden="1">'Marketing Mix Model'!$F$57:$F$108</definedName>
    <definedName name="_xlchart.v1.2" hidden="1">'Marketing Mix Model'!$D$56</definedName>
    <definedName name="_xlchart.v1.20" hidden="1">'Marketing Mix Model'!$G$56</definedName>
    <definedName name="_xlchart.v1.21" hidden="1">'Marketing Mix Model'!$G$57:$G$108</definedName>
    <definedName name="_xlchart.v1.22" hidden="1">'Marketing Mix Model'!$H$56</definedName>
    <definedName name="_xlchart.v1.23" hidden="1">'Marketing Mix Model'!$H$57:$H$108</definedName>
    <definedName name="_xlchart.v1.24" hidden="1">'Adstocks &amp; Diminishing Effect'!$E$5</definedName>
    <definedName name="_xlchart.v1.25" hidden="1">'Adstocks &amp; Diminishing Effect'!$E$6:$E$57</definedName>
    <definedName name="_xlchart.v1.26" hidden="1">'Adstocks &amp; Diminishing Effect'!$E$5</definedName>
    <definedName name="_xlchart.v1.27" hidden="1">'Adstocks &amp; Diminishing Effect'!$E$6:$E$57</definedName>
    <definedName name="_xlchart.v1.28" hidden="1">'Adstocks &amp; Diminishing Effect'!$E$5</definedName>
    <definedName name="_xlchart.v1.29" hidden="1">'Adstocks &amp; Diminishing Effect'!$E$6:$E$57</definedName>
    <definedName name="_xlchart.v1.3" hidden="1">'Marketing Mix Model'!$D$57:$D$108</definedName>
    <definedName name="_xlchart.v1.30" hidden="1">'Adstocks &amp; Diminishing Effect'!$E$5</definedName>
    <definedName name="_xlchart.v1.31" hidden="1">'Adstocks &amp; Diminishing Effect'!$E$6:$E$57</definedName>
    <definedName name="_xlchart.v1.32" hidden="1">'Adstocks &amp; Diminishing Effect'!$E$5</definedName>
    <definedName name="_xlchart.v1.33" hidden="1">'Adstocks &amp; Diminishing Effect'!$E$6:$E$57</definedName>
    <definedName name="_xlchart.v1.34" hidden="1">'Adstocks &amp; Diminishing Effect'!$E$5</definedName>
    <definedName name="_xlchart.v1.35" hidden="1">'Adstocks &amp; Diminishing Effect'!$E$6:$E$57</definedName>
    <definedName name="_xlchart.v1.36" hidden="1">'Adstocks &amp; Diminishing Effect'!$E$5</definedName>
    <definedName name="_xlchart.v1.37" hidden="1">'Adstocks &amp; Diminishing Effect'!$E$6:$E$57</definedName>
    <definedName name="_xlchart.v1.4" hidden="1">'Marketing Mix Model'!$E$56</definedName>
    <definedName name="_xlchart.v1.5" hidden="1">'Marketing Mix Model'!$E$57:$E$108</definedName>
    <definedName name="_xlchart.v1.6" hidden="1">'Marketing Mix Model'!$F$56</definedName>
    <definedName name="_xlchart.v1.7" hidden="1">'Marketing Mix Model'!$F$57:$F$108</definedName>
    <definedName name="_xlchart.v1.8" hidden="1">'Marketing Mix Model'!$G$56</definedName>
    <definedName name="_xlchart.v1.9" hidden="1">'Marketing Mix Model'!$G$57:$G$108</definedName>
    <definedName name="solver_adj" localSheetId="6" hidden="1">Forecast!$C$73:$H$73</definedName>
    <definedName name="solver_cvg" localSheetId="6" hidden="1">0.0001</definedName>
    <definedName name="solver_drv" localSheetId="6" hidden="1">1</definedName>
    <definedName name="solver_eng" localSheetId="6" hidden="1">2</definedName>
    <definedName name="solver_itr" localSheetId="6" hidden="1">2147483647</definedName>
    <definedName name="solver_lhs1" localSheetId="6" hidden="1">Forecast!$C$73:$H$73</definedName>
    <definedName name="solver_lin" localSheetId="6" hidden="1">1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1</definedName>
    <definedName name="solver_opt" localSheetId="6" hidden="1">Forecast!$C$76</definedName>
    <definedName name="solver_pre" localSheetId="6" hidden="1">0.000001</definedName>
    <definedName name="solver_rbv" localSheetId="6" hidden="1">1</definedName>
    <definedName name="solver_rel1" localSheetId="6" hidden="1">1</definedName>
    <definedName name="solver_rhs1" localSheetId="6" hidden="1">Forecast!$C$75:$H$75</definedName>
    <definedName name="solver_rlx" localSheetId="6" hidden="1">2</definedName>
    <definedName name="solver_rsd" localSheetId="6" hidden="1">0</definedName>
    <definedName name="solver_scl" localSheetId="6" hidden="1">1</definedName>
    <definedName name="solver_sho" localSheetId="6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9" l="1"/>
  <c r="B58" i="9"/>
  <c r="B59" i="9"/>
  <c r="B60" i="9"/>
  <c r="B61" i="9"/>
  <c r="B62" i="9"/>
  <c r="B63" i="9"/>
  <c r="B64" i="9"/>
  <c r="B65" i="9"/>
  <c r="B66" i="9"/>
  <c r="B67" i="9"/>
  <c r="B68" i="9"/>
  <c r="I58" i="9"/>
  <c r="I59" i="9"/>
  <c r="I60" i="9"/>
  <c r="I61" i="9"/>
  <c r="I62" i="9"/>
  <c r="I63" i="9"/>
  <c r="I64" i="9"/>
  <c r="I65" i="9"/>
  <c r="I66" i="9"/>
  <c r="I67" i="9"/>
  <c r="I68" i="9"/>
  <c r="I57" i="9"/>
  <c r="B57" i="9"/>
  <c r="H58" i="9"/>
  <c r="H59" i="9"/>
  <c r="H60" i="9"/>
  <c r="H61" i="9"/>
  <c r="H62" i="9"/>
  <c r="H63" i="9"/>
  <c r="H64" i="9"/>
  <c r="H65" i="9"/>
  <c r="H66" i="9"/>
  <c r="H67" i="9"/>
  <c r="H68" i="9"/>
  <c r="H57" i="9"/>
  <c r="G58" i="9"/>
  <c r="G59" i="9"/>
  <c r="G60" i="9"/>
  <c r="G61" i="9"/>
  <c r="G62" i="9"/>
  <c r="G63" i="9"/>
  <c r="G64" i="9"/>
  <c r="G65" i="9"/>
  <c r="G66" i="9"/>
  <c r="G67" i="9"/>
  <c r="G68" i="9"/>
  <c r="G57" i="9"/>
  <c r="F58" i="9"/>
  <c r="F59" i="9"/>
  <c r="F60" i="9"/>
  <c r="F61" i="9"/>
  <c r="F62" i="9"/>
  <c r="F63" i="9"/>
  <c r="F64" i="9"/>
  <c r="F65" i="9"/>
  <c r="F66" i="9"/>
  <c r="F67" i="9"/>
  <c r="F68" i="9"/>
  <c r="F57" i="9"/>
  <c r="E58" i="9"/>
  <c r="E59" i="9"/>
  <c r="E60" i="9"/>
  <c r="E61" i="9"/>
  <c r="E62" i="9"/>
  <c r="E63" i="9"/>
  <c r="E64" i="9"/>
  <c r="E65" i="9"/>
  <c r="E66" i="9"/>
  <c r="E67" i="9"/>
  <c r="E68" i="9"/>
  <c r="E57" i="9"/>
  <c r="D58" i="9"/>
  <c r="D59" i="9"/>
  <c r="D60" i="9"/>
  <c r="D61" i="9"/>
  <c r="D62" i="9"/>
  <c r="D63" i="9"/>
  <c r="D64" i="9"/>
  <c r="D65" i="9"/>
  <c r="D66" i="9"/>
  <c r="D67" i="9"/>
  <c r="D68" i="9"/>
  <c r="D57" i="9"/>
  <c r="C58" i="9"/>
  <c r="C59" i="9"/>
  <c r="C60" i="9"/>
  <c r="C61" i="9"/>
  <c r="C62" i="9"/>
  <c r="C63" i="9"/>
  <c r="C64" i="9"/>
  <c r="C65" i="9"/>
  <c r="C66" i="9"/>
  <c r="C67" i="9"/>
  <c r="C68" i="9"/>
  <c r="C57" i="9"/>
  <c r="C110" i="3"/>
  <c r="B54" i="3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32" i="5"/>
  <c r="R48" i="5"/>
  <c r="R49" i="5" s="1"/>
  <c r="R34" i="5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33" i="5"/>
  <c r="G6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7" i="5"/>
  <c r="F7" i="5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H7" i="5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I7" i="5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E7" i="5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E36" i="5" s="1"/>
  <c r="E37" i="5" s="1"/>
  <c r="E38" i="5" s="1"/>
  <c r="E39" i="5" s="1"/>
  <c r="E40" i="5" s="1"/>
  <c r="E41" i="5" s="1"/>
  <c r="E42" i="5" s="1"/>
  <c r="E43" i="5" s="1"/>
  <c r="E44" i="5" s="1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I110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57" i="3"/>
  <c r="C58" i="3"/>
  <c r="C59" i="3"/>
  <c r="C60" i="3"/>
  <c r="C61" i="3"/>
  <c r="C62" i="3"/>
  <c r="C63" i="3"/>
  <c r="C64" i="3"/>
  <c r="C65" i="3"/>
  <c r="C66" i="3"/>
  <c r="C67" i="3"/>
  <c r="C68" i="3"/>
  <c r="C69" i="3"/>
  <c r="B69" i="3" s="1"/>
  <c r="C70" i="3"/>
  <c r="B70" i="3" s="1"/>
  <c r="C71" i="3"/>
  <c r="C72" i="3"/>
  <c r="C73" i="3"/>
  <c r="C74" i="3"/>
  <c r="C75" i="3"/>
  <c r="C76" i="3"/>
  <c r="C77" i="3"/>
  <c r="B77" i="3" s="1"/>
  <c r="C78" i="3"/>
  <c r="B78" i="3" s="1"/>
  <c r="C79" i="3"/>
  <c r="B79" i="3" s="1"/>
  <c r="C80" i="3"/>
  <c r="C81" i="3"/>
  <c r="C82" i="3"/>
  <c r="C83" i="3"/>
  <c r="C84" i="3"/>
  <c r="C85" i="3"/>
  <c r="B85" i="3" s="1"/>
  <c r="C86" i="3"/>
  <c r="B86" i="3" s="1"/>
  <c r="C87" i="3"/>
  <c r="B87" i="3" s="1"/>
  <c r="C88" i="3"/>
  <c r="C89" i="3"/>
  <c r="C90" i="3"/>
  <c r="C91" i="3"/>
  <c r="C92" i="3"/>
  <c r="C93" i="3"/>
  <c r="B93" i="3" s="1"/>
  <c r="C94" i="3"/>
  <c r="C95" i="3"/>
  <c r="B95" i="3" s="1"/>
  <c r="C96" i="3"/>
  <c r="C97" i="3"/>
  <c r="C98" i="3"/>
  <c r="C99" i="3"/>
  <c r="C100" i="3"/>
  <c r="C101" i="3"/>
  <c r="B101" i="3" s="1"/>
  <c r="C102" i="3"/>
  <c r="B102" i="3" s="1"/>
  <c r="C103" i="3"/>
  <c r="B103" i="3" s="1"/>
  <c r="C104" i="3"/>
  <c r="C105" i="3"/>
  <c r="C106" i="3"/>
  <c r="C107" i="3"/>
  <c r="C108" i="3"/>
  <c r="C57" i="3"/>
  <c r="B57" i="3" s="1"/>
  <c r="L21" i="3"/>
  <c r="L45" i="3"/>
  <c r="K3" i="3"/>
  <c r="L3" i="3" s="1"/>
  <c r="K4" i="3"/>
  <c r="L4" i="3" s="1"/>
  <c r="K5" i="3"/>
  <c r="L5" i="3" s="1"/>
  <c r="K6" i="3"/>
  <c r="L6" i="3" s="1"/>
  <c r="K7" i="3"/>
  <c r="L7" i="3" s="1"/>
  <c r="K8" i="3"/>
  <c r="L8" i="3" s="1"/>
  <c r="K9" i="3"/>
  <c r="L9" i="3" s="1"/>
  <c r="K10" i="3"/>
  <c r="L10" i="3" s="1"/>
  <c r="K11" i="3"/>
  <c r="L11" i="3" s="1"/>
  <c r="K12" i="3"/>
  <c r="L12" i="3" s="1"/>
  <c r="K13" i="3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 s="1"/>
  <c r="K20" i="3"/>
  <c r="L20" i="3" s="1"/>
  <c r="K21" i="3"/>
  <c r="K22" i="3"/>
  <c r="L22" i="3" s="1"/>
  <c r="K23" i="3"/>
  <c r="L23" i="3" s="1"/>
  <c r="K24" i="3"/>
  <c r="L24" i="3" s="1"/>
  <c r="K25" i="3"/>
  <c r="L25" i="3" s="1"/>
  <c r="K26" i="3"/>
  <c r="L26" i="3" s="1"/>
  <c r="K27" i="3"/>
  <c r="L27" i="3" s="1"/>
  <c r="K28" i="3"/>
  <c r="L28" i="3" s="1"/>
  <c r="K29" i="3"/>
  <c r="L29" i="3" s="1"/>
  <c r="K30" i="3"/>
  <c r="L30" i="3" s="1"/>
  <c r="K31" i="3"/>
  <c r="L31" i="3" s="1"/>
  <c r="K32" i="3"/>
  <c r="L32" i="3" s="1"/>
  <c r="K33" i="3"/>
  <c r="L33" i="3" s="1"/>
  <c r="K34" i="3"/>
  <c r="L34" i="3" s="1"/>
  <c r="K35" i="3"/>
  <c r="L35" i="3" s="1"/>
  <c r="K36" i="3"/>
  <c r="L36" i="3" s="1"/>
  <c r="K37" i="3"/>
  <c r="L37" i="3" s="1"/>
  <c r="K38" i="3"/>
  <c r="L38" i="3" s="1"/>
  <c r="K39" i="3"/>
  <c r="L39" i="3" s="1"/>
  <c r="K40" i="3"/>
  <c r="L40" i="3" s="1"/>
  <c r="K41" i="3"/>
  <c r="L41" i="3" s="1"/>
  <c r="K42" i="3"/>
  <c r="L42" i="3" s="1"/>
  <c r="K43" i="3"/>
  <c r="L43" i="3" s="1"/>
  <c r="K44" i="3"/>
  <c r="L44" i="3" s="1"/>
  <c r="K45" i="3"/>
  <c r="K46" i="3"/>
  <c r="L46" i="3" s="1"/>
  <c r="K47" i="3"/>
  <c r="L47" i="3" s="1"/>
  <c r="K48" i="3"/>
  <c r="L48" i="3" s="1"/>
  <c r="K49" i="3"/>
  <c r="L49" i="3" s="1"/>
  <c r="K50" i="3"/>
  <c r="L50" i="3" s="1"/>
  <c r="K51" i="3"/>
  <c r="L51" i="3" s="1"/>
  <c r="K52" i="3"/>
  <c r="L52" i="3" s="1"/>
  <c r="K53" i="3"/>
  <c r="L53" i="3" s="1"/>
  <c r="K2" i="3"/>
  <c r="L2" i="3" s="1"/>
  <c r="E26" i="2"/>
  <c r="E27" i="2"/>
  <c r="E28" i="2"/>
  <c r="E29" i="2"/>
  <c r="E30" i="2"/>
  <c r="E31" i="2"/>
  <c r="E32" i="2"/>
  <c r="E33" i="2"/>
  <c r="E34" i="2"/>
  <c r="E35" i="2"/>
  <c r="E36" i="2"/>
  <c r="E25" i="2"/>
  <c r="D14" i="2"/>
  <c r="D15" i="2"/>
  <c r="D16" i="2"/>
  <c r="D17" i="2"/>
  <c r="D18" i="2"/>
  <c r="D19" i="2"/>
  <c r="D20" i="2"/>
  <c r="D21" i="2"/>
  <c r="D22" i="2"/>
  <c r="D23" i="2"/>
  <c r="D24" i="2"/>
  <c r="D13" i="2"/>
  <c r="G19" i="2"/>
  <c r="G18" i="2"/>
  <c r="G17" i="2"/>
  <c r="G16" i="2"/>
  <c r="G14" i="2"/>
  <c r="G13" i="2"/>
  <c r="B71" i="3" l="1"/>
  <c r="H110" i="3"/>
  <c r="B63" i="3"/>
  <c r="E110" i="3"/>
  <c r="B108" i="3"/>
  <c r="B84" i="3"/>
  <c r="B68" i="3"/>
  <c r="B92" i="3"/>
  <c r="B60" i="3"/>
  <c r="B100" i="3"/>
  <c r="B76" i="3"/>
  <c r="B62" i="3"/>
  <c r="B94" i="3"/>
  <c r="B107" i="3"/>
  <c r="B99" i="3"/>
  <c r="B91" i="3"/>
  <c r="B83" i="3"/>
  <c r="B75" i="3"/>
  <c r="B67" i="3"/>
  <c r="B90" i="3"/>
  <c r="B58" i="3"/>
  <c r="G110" i="3"/>
  <c r="B61" i="3"/>
  <c r="B82" i="3"/>
  <c r="B65" i="3"/>
  <c r="B106" i="3"/>
  <c r="B98" i="3"/>
  <c r="B74" i="3"/>
  <c r="B66" i="3"/>
  <c r="B105" i="3"/>
  <c r="B97" i="3"/>
  <c r="B89" i="3"/>
  <c r="B81" i="3"/>
  <c r="B73" i="3"/>
  <c r="D110" i="3"/>
  <c r="F110" i="3"/>
  <c r="B104" i="3"/>
  <c r="B96" i="3"/>
  <c r="B88" i="3"/>
  <c r="B80" i="3"/>
  <c r="B72" i="3"/>
  <c r="B64" i="3"/>
  <c r="B59" i="3"/>
  <c r="H111" i="3" l="1"/>
  <c r="E111" i="3"/>
  <c r="G111" i="3"/>
  <c r="I111" i="3"/>
  <c r="B110" i="3"/>
  <c r="D111" i="3"/>
  <c r="F111" i="3"/>
  <c r="C111" i="3"/>
</calcChain>
</file>

<file path=xl/sharedStrings.xml><?xml version="1.0" encoding="utf-8"?>
<sst xmlns="http://schemas.openxmlformats.org/spreadsheetml/2006/main" count="226" uniqueCount="79">
  <si>
    <t>Week</t>
  </si>
  <si>
    <t>Revenue</t>
  </si>
  <si>
    <t>Newspaper Ads</t>
  </si>
  <si>
    <t>Search Ads</t>
  </si>
  <si>
    <t>Social Ads</t>
  </si>
  <si>
    <t>Price Change</t>
  </si>
  <si>
    <t>Temperature</t>
  </si>
  <si>
    <t>Holiday</t>
  </si>
  <si>
    <t>Avg Before</t>
  </si>
  <si>
    <t>Avg After</t>
  </si>
  <si>
    <t>Difference</t>
  </si>
  <si>
    <t>% Change</t>
  </si>
  <si>
    <t>ROI</t>
  </si>
  <si>
    <t>Avg Spend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</si>
  <si>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</si>
  <si>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</si>
  <si>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</si>
  <si>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</si>
  <si>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</si>
  <si>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</si>
  <si>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</si>
  <si>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</si>
  <si>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</si>
  <si>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</si>
  <si>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</si>
  <si>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</si>
  <si>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</si>
  <si>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</si>
  <si>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</si>
  <si>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</si>
  <si>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</si>
  <si>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</si>
  <si>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</si>
  <si>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</si>
  <si>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</si>
  <si>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</si>
  <si>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</si>
  <si>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</si>
  <si>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</si>
  <si>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</si>
  <si>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</si>
  <si>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</si>
  <si>
    <t>Standard Residuals</t>
  </si>
  <si>
    <t>PROBABILITY OUTPUT</t>
  </si>
  <si>
    <t>Percentile</t>
  </si>
  <si>
    <t>Y</t>
  </si>
  <si>
    <t>Predicted Revenue</t>
  </si>
  <si>
    <t>Error</t>
  </si>
  <si>
    <t>Error%</t>
  </si>
  <si>
    <t>Predicted</t>
  </si>
  <si>
    <t>Baseline</t>
  </si>
  <si>
    <t>Total Contributions</t>
  </si>
  <si>
    <t>%Change</t>
  </si>
  <si>
    <t xml:space="preserve">Anytime we see that the blue line deviated from the red line, there is an spike in error. </t>
  </si>
  <si>
    <t>No patterns in error means it is a good model</t>
  </si>
  <si>
    <t>Baseline is 79K, which means that we'd get 79k if all the factors were zero, or no contributions towards any og the media ad</t>
  </si>
  <si>
    <t>What % of revenue came from each of these.</t>
  </si>
  <si>
    <t>Newspaper Ads - Adstock</t>
  </si>
  <si>
    <t>Diminishing return</t>
  </si>
  <si>
    <t>Social Ads Diminishing</t>
  </si>
  <si>
    <t>Forecast</t>
  </si>
  <si>
    <t>Adstock Rate</t>
  </si>
  <si>
    <t>Simulation</t>
  </si>
  <si>
    <t>Week Spend</t>
  </si>
  <si>
    <t>Revenue Social Ads</t>
  </si>
  <si>
    <t>ROAS, Spocial Ads</t>
  </si>
  <si>
    <t xml:space="preserve">Dataset: 1 year weekly marketing data of an Icecream Store </t>
  </si>
  <si>
    <t>Total Revenue</t>
  </si>
  <si>
    <t>Total Predicted Revenue</t>
  </si>
  <si>
    <t>Average Before</t>
  </si>
  <si>
    <t>Average After</t>
  </si>
  <si>
    <t>Average Spend</t>
  </si>
  <si>
    <t>Assuming that the icecream store spends only on Newspaper Ads</t>
  </si>
  <si>
    <t>Trend Analysis:</t>
  </si>
  <si>
    <t>Low saturation rate</t>
  </si>
  <si>
    <t>Marketing Revenue Report</t>
  </si>
  <si>
    <t>Week(Next Year)</t>
  </si>
  <si>
    <t>Pred Revenue</t>
  </si>
  <si>
    <t>Multilinear Regression:Marketing Mix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</si>
</sst>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$]#,##0"/>
    <numFmt numFmtId="165" formatCode="[$$]#,##0.00"/>
    <numFmt numFmtId="166" formatCode="#,##0.0"/>
    <numFmt numFmtId="167" formatCode="[$$]#,##0.00" x16r2:formatCode16="[$$-uz-Arab-AF]#,##0.00"/>
    <numFmt numFmtId="173" formatCode="0.0%"/>
    <numFmt numFmtId="179" formatCode="&quot;$&quot;#,##0.00"/>
  </numFmts>
  <fonts count="20">
    <font>
      <sz val="10"/>
      <color rgb="FF000000"/>
      <name val="Arial"/>
    </font>
    <font>
      <sz val="10"/>
      <color theme="1"/>
      <name val="Arial"/>
      <family val="2"/>
    </font>
    <font>
      <sz val="10"/>
      <color rgb="FF3D3D34"/>
      <name val="&quot;Helvetica Neue&quot;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theme="4"/>
      <name val="Arial"/>
      <family val="2"/>
    </font>
    <font>
      <sz val="10"/>
      <color theme="5" tint="-0.249977111117893"/>
      <name val="Arial"/>
      <family val="2"/>
    </font>
    <font>
      <sz val="24"/>
      <color theme="0"/>
      <name val="Maku Regular"/>
    </font>
    <font>
      <sz val="16"/>
      <color rgb="FF000000"/>
      <name val="Maku Regular"/>
    </font>
    <font>
      <sz val="14"/>
      <color rgb="FF000000"/>
      <name val="Maku Regular"/>
    </font>
    <font>
      <sz val="12"/>
      <color rgb="FF000000"/>
      <name val="Maku Regular"/>
    </font>
    <font>
      <sz val="12"/>
      <color rgb="FF000000"/>
      <name val="Arial"/>
      <family val="2"/>
    </font>
    <font>
      <sz val="12"/>
      <color theme="5" tint="-0.249977111117893"/>
      <name val="Maku Regular"/>
    </font>
    <font>
      <sz val="18"/>
      <color rgb="FF000000"/>
      <name val="Maku Regular"/>
    </font>
    <font>
      <b/>
      <sz val="14"/>
      <color rgb="FF000000"/>
      <name val="Maku Regular"/>
    </font>
    <font>
      <b/>
      <sz val="16"/>
      <color rgb="FF000000"/>
      <name val="Maku Regular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3" fontId="2" fillId="0" borderId="0" xfId="0" applyNumberFormat="1" applyFont="1" applyAlignment="1">
      <alignment horizontal="left" vertical="top"/>
    </xf>
    <xf numFmtId="164" fontId="1" fillId="2" borderId="0" xfId="0" applyNumberFormat="1" applyFont="1" applyFill="1" applyAlignment="1">
      <alignment horizontal="right"/>
    </xf>
    <xf numFmtId="164" fontId="1" fillId="3" borderId="0" xfId="0" applyNumberFormat="1" applyFont="1" applyFill="1" applyAlignment="1">
      <alignment horizontal="right"/>
    </xf>
    <xf numFmtId="0" fontId="5" fillId="0" borderId="0" xfId="0" applyFont="1"/>
    <xf numFmtId="0" fontId="4" fillId="0" borderId="0" xfId="0" applyFont="1"/>
    <xf numFmtId="164" fontId="0" fillId="0" borderId="0" xfId="0" applyNumberFormat="1"/>
    <xf numFmtId="10" fontId="0" fillId="0" borderId="0" xfId="1" applyNumberFormat="1" applyFont="1"/>
    <xf numFmtId="165" fontId="0" fillId="0" borderId="0" xfId="0" applyNumberFormat="1"/>
    <xf numFmtId="0" fontId="0" fillId="0" borderId="1" xfId="0" applyBorder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Continuous"/>
    </xf>
    <xf numFmtId="0" fontId="3" fillId="0" borderId="0" xfId="0" applyFont="1"/>
    <xf numFmtId="167" fontId="0" fillId="0" borderId="0" xfId="0" applyNumberFormat="1"/>
    <xf numFmtId="2" fontId="0" fillId="0" borderId="0" xfId="0" applyNumberFormat="1"/>
    <xf numFmtId="0" fontId="1" fillId="5" borderId="0" xfId="0" applyFont="1" applyFill="1"/>
    <xf numFmtId="0" fontId="0" fillId="2" borderId="0" xfId="0" applyFill="1"/>
    <xf numFmtId="0" fontId="7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3" fillId="0" borderId="0" xfId="0" applyFont="1" applyBorder="1"/>
    <xf numFmtId="0" fontId="0" fillId="0" borderId="0" xfId="0" applyBorder="1"/>
    <xf numFmtId="0" fontId="0" fillId="0" borderId="3" xfId="0" applyBorder="1"/>
    <xf numFmtId="0" fontId="1" fillId="0" borderId="4" xfId="0" applyFont="1" applyBorder="1"/>
    <xf numFmtId="164" fontId="0" fillId="0" borderId="4" xfId="0" applyNumberFormat="1" applyBorder="1"/>
    <xf numFmtId="0" fontId="3" fillId="0" borderId="4" xfId="0" applyFont="1" applyBorder="1"/>
    <xf numFmtId="0" fontId="0" fillId="0" borderId="4" xfId="0" applyBorder="1"/>
    <xf numFmtId="164" fontId="0" fillId="4" borderId="4" xfId="0" applyNumberFormat="1" applyFill="1" applyBorder="1"/>
    <xf numFmtId="173" fontId="0" fillId="0" borderId="4" xfId="1" applyNumberFormat="1" applyFont="1" applyBorder="1"/>
    <xf numFmtId="0" fontId="1" fillId="6" borderId="0" xfId="0" applyFont="1" applyFill="1"/>
    <xf numFmtId="0" fontId="8" fillId="0" borderId="0" xfId="0" applyFont="1"/>
    <xf numFmtId="164" fontId="9" fillId="0" borderId="0" xfId="0" applyNumberFormat="1" applyFont="1"/>
    <xf numFmtId="0" fontId="9" fillId="0" borderId="0" xfId="0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Continuous"/>
    </xf>
    <xf numFmtId="0" fontId="10" fillId="0" borderId="0" xfId="0" applyFont="1" applyFill="1" applyBorder="1" applyAlignment="1"/>
    <xf numFmtId="0" fontId="0" fillId="8" borderId="0" xfId="0" applyFill="1" applyBorder="1"/>
    <xf numFmtId="0" fontId="0" fillId="9" borderId="0" xfId="0" applyFill="1" applyBorder="1"/>
    <xf numFmtId="0" fontId="14" fillId="2" borderId="0" xfId="0" applyFont="1" applyFill="1" applyBorder="1" applyAlignment="1">
      <alignment vertical="top"/>
    </xf>
    <xf numFmtId="0" fontId="15" fillId="0" borderId="0" xfId="0" applyFont="1" applyBorder="1"/>
    <xf numFmtId="2" fontId="14" fillId="2" borderId="0" xfId="0" applyNumberFormat="1" applyFont="1" applyFill="1" applyBorder="1" applyAlignment="1">
      <alignment vertical="top"/>
    </xf>
    <xf numFmtId="179" fontId="12" fillId="8" borderId="0" xfId="0" applyNumberFormat="1" applyFont="1" applyFill="1" applyBorder="1" applyAlignment="1">
      <alignment vertical="top"/>
    </xf>
    <xf numFmtId="0" fontId="13" fillId="8" borderId="0" xfId="0" applyFont="1" applyFill="1" applyBorder="1"/>
    <xf numFmtId="0" fontId="14" fillId="2" borderId="0" xfId="0" applyFont="1" applyFill="1" applyBorder="1" applyAlignment="1">
      <alignment horizontal="right" vertical="top"/>
    </xf>
    <xf numFmtId="0" fontId="18" fillId="8" borderId="0" xfId="0" applyFont="1" applyFill="1" applyBorder="1" applyAlignment="1">
      <alignment horizontal="center" vertical="top"/>
    </xf>
    <xf numFmtId="0" fontId="14" fillId="2" borderId="0" xfId="0" applyFont="1" applyFill="1" applyBorder="1" applyAlignment="1">
      <alignment horizontal="center" vertical="top" wrapText="1"/>
    </xf>
    <xf numFmtId="0" fontId="13" fillId="8" borderId="0" xfId="0" applyFont="1" applyFill="1" applyBorder="1" applyAlignment="1">
      <alignment horizontal="right"/>
    </xf>
    <xf numFmtId="0" fontId="13" fillId="8" borderId="0" xfId="0" applyFont="1" applyFill="1" applyBorder="1" applyAlignment="1">
      <alignment horizontal="right"/>
    </xf>
    <xf numFmtId="0" fontId="10" fillId="0" borderId="1" xfId="0" applyFont="1" applyFill="1" applyBorder="1" applyAlignment="1"/>
    <xf numFmtId="0" fontId="19" fillId="8" borderId="0" xfId="0" applyFont="1" applyFill="1" applyBorder="1" applyAlignment="1">
      <alignment horizontal="center" vertical="top"/>
    </xf>
    <xf numFmtId="0" fontId="11" fillId="7" borderId="5" xfId="0" applyFont="1" applyFill="1" applyBorder="1" applyAlignment="1">
      <alignment vertical="top"/>
    </xf>
    <xf numFmtId="0" fontId="0" fillId="7" borderId="6" xfId="0" applyFill="1" applyBorder="1"/>
    <xf numFmtId="0" fontId="0" fillId="7" borderId="7" xfId="0" applyFill="1" applyBorder="1"/>
    <xf numFmtId="0" fontId="17" fillId="9" borderId="8" xfId="0" applyFont="1" applyFill="1" applyBorder="1" applyAlignment="1">
      <alignment vertical="top"/>
    </xf>
    <xf numFmtId="0" fontId="0" fillId="9" borderId="9" xfId="0" applyFill="1" applyBorder="1"/>
    <xf numFmtId="0" fontId="12" fillId="8" borderId="8" xfId="0" applyFont="1" applyFill="1" applyBorder="1" applyAlignment="1"/>
    <xf numFmtId="0" fontId="12" fillId="8" borderId="9" xfId="0" applyFont="1" applyFill="1" applyBorder="1" applyAlignment="1">
      <alignment horizontal="right" vertical="top"/>
    </xf>
    <xf numFmtId="0" fontId="3" fillId="0" borderId="8" xfId="0" applyFont="1" applyBorder="1"/>
    <xf numFmtId="0" fontId="0" fillId="0" borderId="9" xfId="0" applyBorder="1"/>
    <xf numFmtId="0" fontId="18" fillId="8" borderId="8" xfId="0" applyFont="1" applyFill="1" applyBorder="1" applyAlignment="1">
      <alignment horizontal="left" vertical="top"/>
    </xf>
    <xf numFmtId="0" fontId="18" fillId="8" borderId="9" xfId="0" applyFont="1" applyFill="1" applyBorder="1" applyAlignment="1">
      <alignment horizontal="right" vertical="center"/>
    </xf>
    <xf numFmtId="0" fontId="15" fillId="0" borderId="8" xfId="0" applyFont="1" applyBorder="1"/>
    <xf numFmtId="0" fontId="15" fillId="0" borderId="9" xfId="0" applyFont="1" applyBorder="1"/>
    <xf numFmtId="0" fontId="14" fillId="2" borderId="8" xfId="0" applyFont="1" applyFill="1" applyBorder="1" applyAlignment="1">
      <alignment vertical="top"/>
    </xf>
    <xf numFmtId="0" fontId="14" fillId="2" borderId="9" xfId="0" applyFont="1" applyFill="1" applyBorder="1" applyAlignment="1">
      <alignment horizontal="right" vertical="top"/>
    </xf>
    <xf numFmtId="0" fontId="16" fillId="2" borderId="9" xfId="0" applyFont="1" applyFill="1" applyBorder="1" applyAlignment="1">
      <alignment horizontal="right" vertical="top"/>
    </xf>
    <xf numFmtId="0" fontId="0" fillId="0" borderId="8" xfId="0" applyBorder="1"/>
    <xf numFmtId="0" fontId="18" fillId="8" borderId="8" xfId="0" applyFont="1" applyFill="1" applyBorder="1" applyAlignment="1">
      <alignment horizontal="center" vertical="top"/>
    </xf>
    <xf numFmtId="0" fontId="19" fillId="8" borderId="9" xfId="0" applyFont="1" applyFill="1" applyBorder="1" applyAlignment="1">
      <alignment horizontal="center" vertical="top"/>
    </xf>
    <xf numFmtId="0" fontId="0" fillId="0" borderId="10" xfId="0" applyBorder="1"/>
    <xf numFmtId="0" fontId="0" fillId="0" borderId="11" xfId="0" applyBorder="1"/>
    <xf numFmtId="0" fontId="17" fillId="0" borderId="8" xfId="0" applyFont="1" applyFill="1" applyBorder="1" applyAlignment="1">
      <alignment vertical="top"/>
    </xf>
    <xf numFmtId="0" fontId="0" fillId="0" borderId="0" xfId="0" applyFill="1" applyBorder="1"/>
    <xf numFmtId="0" fontId="0" fillId="0" borderId="9" xfId="0" applyFill="1" applyBorder="1"/>
  </cellXfs>
  <cellStyles count="2">
    <cellStyle name="Normal" xfId="0" builtinId="0"/>
    <cellStyle name="Percent" xfId="1" builtinId="5"/>
  </cellStyles>
  <dxfs count="9">
    <dxf>
      <fill>
        <patternFill patternType="solid">
          <fgColor rgb="FFFDDCE8"/>
          <bgColor rgb="FFFDDCE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91D63"/>
          <bgColor rgb="FFE91D63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E7FC"/>
          <bgColor rgb="FFE8E7F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989EB"/>
          <bgColor rgb="FF8989EB"/>
        </patternFill>
      </fill>
    </dxf>
  </dxfs>
  <tableStyles count="3" defaultTableStyle="TableStyleMedium2" defaultPivotStyle="PivotStyleLight16">
    <tableStyle name="Model-style" pivot="0" count="3" xr9:uid="{4466AC26-9D39-8C4E-997E-F75FCB2AD7FC}">
      <tableStyleElement type="headerRow" dxfId="8"/>
      <tableStyleElement type="firstRowStripe" dxfId="7"/>
      <tableStyleElement type="secondRowStripe" dxfId="6"/>
    </tableStyle>
    <tableStyle name="Model-style 2" pivot="0" count="3" xr9:uid="{83E74C47-D48D-5443-A7A6-23E1C18C9C04}">
      <tableStyleElement type="headerRow" dxfId="5"/>
      <tableStyleElement type="firstRowStripe" dxfId="4"/>
      <tableStyleElement type="secondRowStripe" dxfId="3"/>
    </tableStyle>
    <tableStyle name="Model-style 3" pivot="0" count="3" xr9:uid="{A646F874-117C-CD4E-8263-BB6AC6D39026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r>
              <a:rPr lang="en-US"/>
              <a:t>Revenue vs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'Trend Analysis - Before-After'!$B$1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Analysis - Before-After'!$A$1:$A$53</c:f>
              <c:strCache>
                <c:ptCount val="53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'Trend Analysis - Before-After'!$B$2:$B$53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0-4242-B2AE-F5DB08A97C44}"/>
            </c:ext>
          </c:extLst>
        </c:ser>
        <c:ser>
          <c:idx val="2"/>
          <c:order val="1"/>
          <c:tx>
            <c:strRef>
              <c:f>'Trend Analysis - Before-After'!$D$1</c:f>
              <c:strCache>
                <c:ptCount val="1"/>
                <c:pt idx="0">
                  <c:v>Avg Before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Analysis - Before-After'!$A$1:$A$53</c:f>
              <c:strCache>
                <c:ptCount val="53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'Trend Analysis - Before-After'!$D$2:$D$53</c:f>
              <c:numCache>
                <c:formatCode>General</c:formatCode>
                <c:ptCount val="52"/>
                <c:pt idx="11" formatCode="[$$]#,##0">
                  <c:v>2897.7008333333338</c:v>
                </c:pt>
                <c:pt idx="12" formatCode="[$$]#,##0">
                  <c:v>2897.7008333333338</c:v>
                </c:pt>
                <c:pt idx="13" formatCode="[$$]#,##0">
                  <c:v>2897.7008333333338</c:v>
                </c:pt>
                <c:pt idx="14" formatCode="[$$]#,##0">
                  <c:v>2897.7008333333338</c:v>
                </c:pt>
                <c:pt idx="15" formatCode="[$$]#,##0">
                  <c:v>2897.7008333333338</c:v>
                </c:pt>
                <c:pt idx="16" formatCode="[$$]#,##0">
                  <c:v>2897.7008333333338</c:v>
                </c:pt>
                <c:pt idx="17" formatCode="[$$]#,##0">
                  <c:v>2897.7008333333338</c:v>
                </c:pt>
                <c:pt idx="18" formatCode="[$$]#,##0">
                  <c:v>2897.7008333333338</c:v>
                </c:pt>
                <c:pt idx="19" formatCode="[$$]#,##0">
                  <c:v>2897.7008333333338</c:v>
                </c:pt>
                <c:pt idx="20" formatCode="[$$]#,##0">
                  <c:v>2897.7008333333338</c:v>
                </c:pt>
                <c:pt idx="21" formatCode="[$$]#,##0">
                  <c:v>2897.7008333333338</c:v>
                </c:pt>
                <c:pt idx="22" formatCode="[$$]#,##0">
                  <c:v>2897.7008333333338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0-4242-B2AE-F5DB08A97C44}"/>
            </c:ext>
          </c:extLst>
        </c:ser>
        <c:ser>
          <c:idx val="3"/>
          <c:order val="2"/>
          <c:tx>
            <c:strRef>
              <c:f>'Trend Analysis - Before-After'!$E$1</c:f>
              <c:strCache>
                <c:ptCount val="1"/>
                <c:pt idx="0">
                  <c:v>Avg After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Analysis - Before-After'!$A$1:$A$53</c:f>
              <c:strCache>
                <c:ptCount val="53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'Trend Analysis - Before-After'!$E$2:$E$53</c:f>
              <c:numCache>
                <c:formatCode>General</c:formatCode>
                <c:ptCount val="52"/>
                <c:pt idx="23" formatCode="[$$]#,##0">
                  <c:v>4778.4275000000007</c:v>
                </c:pt>
                <c:pt idx="24" formatCode="[$$]#,##0">
                  <c:v>4778.4275000000007</c:v>
                </c:pt>
                <c:pt idx="25" formatCode="[$$]#,##0">
                  <c:v>4778.4275000000007</c:v>
                </c:pt>
                <c:pt idx="26" formatCode="[$$]#,##0">
                  <c:v>4778.4275000000007</c:v>
                </c:pt>
                <c:pt idx="27" formatCode="[$$]#,##0">
                  <c:v>4778.4275000000007</c:v>
                </c:pt>
                <c:pt idx="28" formatCode="[$$]#,##0">
                  <c:v>4778.4275000000007</c:v>
                </c:pt>
                <c:pt idx="29" formatCode="[$$]#,##0">
                  <c:v>4778.4275000000007</c:v>
                </c:pt>
                <c:pt idx="30" formatCode="[$$]#,##0">
                  <c:v>4778.4275000000007</c:v>
                </c:pt>
                <c:pt idx="31" formatCode="[$$]#,##0">
                  <c:v>4778.4275000000007</c:v>
                </c:pt>
                <c:pt idx="32" formatCode="[$$]#,##0">
                  <c:v>4778.4275000000007</c:v>
                </c:pt>
                <c:pt idx="33" formatCode="[$$]#,##0">
                  <c:v>4778.4275000000007</c:v>
                </c:pt>
                <c:pt idx="34" formatCode="[$$]#,##0">
                  <c:v>4778.4275000000007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0-4242-B2AE-F5DB08A97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08239"/>
        <c:axId val="472709967"/>
      </c:lineChart>
      <c:catAx>
        <c:axId val="4727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472709967"/>
        <c:crosses val="autoZero"/>
        <c:auto val="1"/>
        <c:lblAlgn val="ctr"/>
        <c:lblOffset val="100"/>
        <c:noMultiLvlLbl val="0"/>
      </c:catAx>
      <c:valAx>
        <c:axId val="4727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4727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'Marketing Mix Model'!$B$1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'Marketing Mix Model'!$A$2:$A$53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16-C042-8640-66A6C945B09D}"/>
            </c:ext>
          </c:extLst>
        </c:ser>
        <c:ser>
          <c:idx val="1"/>
          <c:order val="1"/>
          <c:tx>
            <c:strRef>
              <c:f>'Marketing Mix Model'!$J$1</c:f>
              <c:strCache>
                <c:ptCount val="1"/>
                <c:pt idx="0">
                  <c:v>Predicted 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'Marketing Mix Model'!$A$2:$A$53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'Marketing Mix Model'!$J$2:$J$53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6-C042-8640-66A6C945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9711"/>
        <c:axId val="176521439"/>
      </c:scatterChart>
      <c:valAx>
        <c:axId val="1765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21439"/>
        <c:crosses val="autoZero"/>
        <c:crossBetween val="midCat"/>
      </c:valAx>
      <c:valAx>
        <c:axId val="1765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1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Mix Model'!$L$1</c:f>
              <c:strCache>
                <c:ptCount val="1"/>
                <c:pt idx="0">
                  <c:v>Error%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'Marketing Mix Model'!$L$2:$L$53</c:f>
              <c:numCache>
                <c:formatCode>0.00%</c:formatCode>
                <c:ptCount val="52"/>
                <c:pt idx="0">
                  <c:v>3.5623711332112416E-2</c:v>
                </c:pt>
                <c:pt idx="1">
                  <c:v>-5.8691243137435491E-2</c:v>
                </c:pt>
                <c:pt idx="2">
                  <c:v>0.10852614170570159</c:v>
                </c:pt>
                <c:pt idx="3">
                  <c:v>2.4573319512630473E-2</c:v>
                </c:pt>
                <c:pt idx="4">
                  <c:v>4.6114955451210686E-2</c:v>
                </c:pt>
                <c:pt idx="5">
                  <c:v>8.8820973749805931E-4</c:v>
                </c:pt>
                <c:pt idx="6">
                  <c:v>-1.6698589489198185E-2</c:v>
                </c:pt>
                <c:pt idx="7">
                  <c:v>1.4929108561053278E-2</c:v>
                </c:pt>
                <c:pt idx="8">
                  <c:v>-7.4996511544446476E-2</c:v>
                </c:pt>
                <c:pt idx="9">
                  <c:v>-6.9727302232384214E-2</c:v>
                </c:pt>
                <c:pt idx="10">
                  <c:v>3.5549290156651848E-2</c:v>
                </c:pt>
                <c:pt idx="11">
                  <c:v>-3.6790061668466371E-3</c:v>
                </c:pt>
                <c:pt idx="12">
                  <c:v>-1.7051089501799298E-2</c:v>
                </c:pt>
                <c:pt idx="13">
                  <c:v>-5.3458640330900545E-2</c:v>
                </c:pt>
                <c:pt idx="14">
                  <c:v>0.14888490367527135</c:v>
                </c:pt>
                <c:pt idx="15">
                  <c:v>-3.0970011243312213E-2</c:v>
                </c:pt>
                <c:pt idx="16">
                  <c:v>-0.10438249624911559</c:v>
                </c:pt>
                <c:pt idx="17">
                  <c:v>5.0559798589689668E-2</c:v>
                </c:pt>
                <c:pt idx="18">
                  <c:v>-1.2157717014772088E-2</c:v>
                </c:pt>
                <c:pt idx="19">
                  <c:v>-1.9216676415467693E-2</c:v>
                </c:pt>
                <c:pt idx="20">
                  <c:v>2.5554104950348384E-2</c:v>
                </c:pt>
                <c:pt idx="21">
                  <c:v>1.834986392441891E-2</c:v>
                </c:pt>
                <c:pt idx="22">
                  <c:v>6.4955441769971214E-2</c:v>
                </c:pt>
                <c:pt idx="23">
                  <c:v>3.8170137826093076E-2</c:v>
                </c:pt>
                <c:pt idx="24">
                  <c:v>-1.2696414109471962E-2</c:v>
                </c:pt>
                <c:pt idx="25">
                  <c:v>-9.7826615259507133E-3</c:v>
                </c:pt>
                <c:pt idx="26">
                  <c:v>1.9112365604214254E-2</c:v>
                </c:pt>
                <c:pt idx="27">
                  <c:v>-1.0157417827161237E-2</c:v>
                </c:pt>
                <c:pt idx="28">
                  <c:v>-4.9815570663505275E-2</c:v>
                </c:pt>
                <c:pt idx="29">
                  <c:v>2.5917712287345986E-2</c:v>
                </c:pt>
                <c:pt idx="30">
                  <c:v>9.7324803695019793E-3</c:v>
                </c:pt>
                <c:pt idx="31">
                  <c:v>-1.6345954311885839E-2</c:v>
                </c:pt>
                <c:pt idx="32">
                  <c:v>2.3494053596232994E-2</c:v>
                </c:pt>
                <c:pt idx="33">
                  <c:v>-3.1865209091010874E-3</c:v>
                </c:pt>
                <c:pt idx="34">
                  <c:v>-1.4693049319559169E-2</c:v>
                </c:pt>
                <c:pt idx="35">
                  <c:v>-5.2291739084713955E-2</c:v>
                </c:pt>
                <c:pt idx="36">
                  <c:v>-1.3423391044872753E-2</c:v>
                </c:pt>
                <c:pt idx="37">
                  <c:v>3.2183392291441633E-2</c:v>
                </c:pt>
                <c:pt idx="38">
                  <c:v>-2.6608917015129532E-2</c:v>
                </c:pt>
                <c:pt idx="39">
                  <c:v>6.4246252228179562E-2</c:v>
                </c:pt>
                <c:pt idx="40">
                  <c:v>-1.416763776273864E-2</c:v>
                </c:pt>
                <c:pt idx="41">
                  <c:v>-2.4401492454986389E-2</c:v>
                </c:pt>
                <c:pt idx="42">
                  <c:v>4.5228172487153204E-2</c:v>
                </c:pt>
                <c:pt idx="43">
                  <c:v>5.6085524394650234E-2</c:v>
                </c:pt>
                <c:pt idx="44">
                  <c:v>-1.0554776957755812E-2</c:v>
                </c:pt>
                <c:pt idx="45">
                  <c:v>-8.3410735339003589E-2</c:v>
                </c:pt>
                <c:pt idx="46">
                  <c:v>3.6444380670820391E-2</c:v>
                </c:pt>
                <c:pt idx="47">
                  <c:v>-4.4833282145193363E-3</c:v>
                </c:pt>
                <c:pt idx="48">
                  <c:v>-5.3455859486714441E-2</c:v>
                </c:pt>
                <c:pt idx="49">
                  <c:v>-1.9936690952480466E-2</c:v>
                </c:pt>
                <c:pt idx="50">
                  <c:v>0.10782234386099379</c:v>
                </c:pt>
                <c:pt idx="51">
                  <c:v>-3.1773323301660356E-2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C-024B-AACC-83088C4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94575"/>
        <c:axId val="241496303"/>
      </c:barChart>
      <c:catAx>
        <c:axId val="2414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6303"/>
        <c:crosses val="autoZero"/>
        <c:auto val="1"/>
        <c:lblAlgn val="ctr"/>
        <c:lblOffset val="100"/>
        <c:noMultiLvlLbl val="0"/>
      </c:catAx>
      <c:valAx>
        <c:axId val="2414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49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Contributions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'Marketing Mix Model'!$A$111:$B$111</c:f>
              <c:strCache>
                <c:ptCount val="2"/>
                <c:pt idx="0">
                  <c:v>%Change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'Marketing Mix Model'!$C$109:$I$109</c:f>
              <c:strCache>
                <c:ptCount val="7"/>
                <c:pt idx="0">
                  <c:v>Newspaper Ads</c:v>
                </c:pt>
                <c:pt idx="1">
                  <c:v>Search Ads</c:v>
                </c:pt>
                <c:pt idx="2">
                  <c:v>Social Ads</c:v>
                </c:pt>
                <c:pt idx="3">
                  <c:v>Price Change</c:v>
                </c:pt>
                <c:pt idx="4">
                  <c:v>Temperature</c:v>
                </c:pt>
                <c:pt idx="5">
                  <c:v>Holiday</c:v>
                </c:pt>
                <c:pt idx="6">
                  <c:v>Baseline</c:v>
                </c:pt>
              </c:strCache>
            </c:strRef>
          </c:cat>
          <c:val>
            <c:numRef>
              <c:f>'Marketing Mix Model'!$C$111:$I$111</c:f>
              <c:numCache>
                <c:formatCode>0.0%</c:formatCode>
                <c:ptCount val="7"/>
                <c:pt idx="0">
                  <c:v>6.1500719549879443E-2</c:v>
                </c:pt>
                <c:pt idx="1">
                  <c:v>1.6216957195612485E-2</c:v>
                </c:pt>
                <c:pt idx="2">
                  <c:v>0</c:v>
                </c:pt>
                <c:pt idx="3">
                  <c:v>-1.9282745002195765E-2</c:v>
                </c:pt>
                <c:pt idx="4">
                  <c:v>0.44594987351340049</c:v>
                </c:pt>
                <c:pt idx="5">
                  <c:v>4.5830131245069877E-2</c:v>
                </c:pt>
                <c:pt idx="6">
                  <c:v>0.44978506349823355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F-6340-AF5B-39DD2483D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606656"/>
        <c:axId val="377608928"/>
      </c:barChart>
      <c:catAx>
        <c:axId val="37760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08928"/>
        <c:crosses val="autoZero"/>
        <c:auto val="1"/>
        <c:lblAlgn val="ctr"/>
        <c:lblOffset val="100"/>
        <c:noMultiLvlLbl val="0"/>
      </c:catAx>
      <c:valAx>
        <c:axId val="3776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Mix Model'!$A$110:$B$110</c:f>
              <c:strCache>
                <c:ptCount val="2"/>
                <c:pt idx="0">
                  <c:v>Total Contributions</c:v>
                </c:pt>
                <c:pt idx="1">
                  <c:v>$175,476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'Marketing Mix Model'!$C$109:$I$109</c:f>
              <c:strCache>
                <c:ptCount val="7"/>
                <c:pt idx="0">
                  <c:v>Newspaper Ads</c:v>
                </c:pt>
                <c:pt idx="1">
                  <c:v>Search Ads</c:v>
                </c:pt>
                <c:pt idx="2">
                  <c:v>Social Ads</c:v>
                </c:pt>
                <c:pt idx="3">
                  <c:v>Price Change</c:v>
                </c:pt>
                <c:pt idx="4">
                  <c:v>Temperature</c:v>
                </c:pt>
                <c:pt idx="5">
                  <c:v>Holiday</c:v>
                </c:pt>
                <c:pt idx="6">
                  <c:v>Baseline</c:v>
                </c:pt>
              </c:strCache>
            </c:strRef>
          </c:cat>
          <c:val>
            <c:numRef>
              <c:f>'Marketing Mix Model'!$C$110:$I$110</c:f>
              <c:numCache>
                <c:formatCode>[$$]#,##0</c:formatCode>
                <c:ptCount val="7"/>
                <c:pt idx="0">
                  <c:v>10791.915760152986</c:v>
                </c:pt>
                <c:pt idx="1">
                  <c:v>2845.6908670656326</c:v>
                </c:pt>
                <c:pt idx="2">
                  <c:v>0</c:v>
                </c:pt>
                <c:pt idx="3">
                  <c:v>-3383.6638207042834</c:v>
                </c:pt>
                <c:pt idx="4">
                  <c:v>78253.612371221941</c:v>
                </c:pt>
                <c:pt idx="5">
                  <c:v>8042.0996582391845</c:v>
                </c:pt>
                <c:pt idx="6">
                  <c:v>78926.597135358446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41-384E-B16C-A9E8B981D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263024"/>
        <c:axId val="647191552"/>
      </c:barChart>
      <c:catAx>
        <c:axId val="64726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191552"/>
        <c:crosses val="autoZero"/>
        <c:auto val="1"/>
        <c:lblAlgn val="ctr"/>
        <c:lblOffset val="100"/>
        <c:noMultiLvlLbl val="0"/>
      </c:catAx>
      <c:valAx>
        <c:axId val="6471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26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Contributions</a:t>
            </a:r>
            <a:r>
              <a:rPr lang="en-US" baseline="0"/>
              <a:t> wrt weeks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'Marketing Mix Model'!$C$56</c:f>
              <c:strCache>
                <c:ptCount val="1"/>
                <c:pt idx="0">
                  <c:v>Newspaper 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'Marketing Mix Model'!$C$57:$C$108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899.32631334608186</c:v>
                </c:pt>
                <c:pt idx="24">
                  <c:v>899.32631334608186</c:v>
                </c:pt>
                <c:pt idx="25">
                  <c:v>899.32631334608186</c:v>
                </c:pt>
                <c:pt idx="26">
                  <c:v>899.32631334608186</c:v>
                </c:pt>
                <c:pt idx="27">
                  <c:v>899.32631334608186</c:v>
                </c:pt>
                <c:pt idx="28">
                  <c:v>899.32631334608186</c:v>
                </c:pt>
                <c:pt idx="29">
                  <c:v>899.32631334608186</c:v>
                </c:pt>
                <c:pt idx="30">
                  <c:v>899.32631334608186</c:v>
                </c:pt>
                <c:pt idx="31">
                  <c:v>899.32631334608186</c:v>
                </c:pt>
                <c:pt idx="32">
                  <c:v>899.32631334608186</c:v>
                </c:pt>
                <c:pt idx="33">
                  <c:v>899.32631334608186</c:v>
                </c:pt>
                <c:pt idx="34">
                  <c:v>899.32631334608186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2-A149-A09F-45FB47696622}"/>
            </c:ext>
          </c:extLst>
        </c:ser>
        <c:ser>
          <c:idx val="1"/>
          <c:order val="1"/>
          <c:tx>
            <c:strRef>
              <c:f>'Marketing Mix Model'!$D$56</c:f>
              <c:strCache>
                <c:ptCount val="1"/>
                <c:pt idx="0">
                  <c:v>Search 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'Marketing Mix Model'!$D$57:$D$108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27.898930069270897</c:v>
                </c:pt>
                <c:pt idx="5">
                  <c:v>27.898930069270897</c:v>
                </c:pt>
                <c:pt idx="6">
                  <c:v>27.898930069270897</c:v>
                </c:pt>
                <c:pt idx="7">
                  <c:v>27.898930069270897</c:v>
                </c:pt>
                <c:pt idx="8">
                  <c:v>27.898930069270897</c:v>
                </c:pt>
                <c:pt idx="9">
                  <c:v>41.848395103906348</c:v>
                </c:pt>
                <c:pt idx="10">
                  <c:v>41.848395103906348</c:v>
                </c:pt>
                <c:pt idx="11">
                  <c:v>41.848395103906348</c:v>
                </c:pt>
                <c:pt idx="12">
                  <c:v>41.848395103906348</c:v>
                </c:pt>
                <c:pt idx="13">
                  <c:v>41.848395103906348</c:v>
                </c:pt>
                <c:pt idx="14">
                  <c:v>41.848395103906348</c:v>
                </c:pt>
                <c:pt idx="15">
                  <c:v>41.848395103906348</c:v>
                </c:pt>
                <c:pt idx="16">
                  <c:v>41.848395103906348</c:v>
                </c:pt>
                <c:pt idx="17">
                  <c:v>55.797860138541793</c:v>
                </c:pt>
                <c:pt idx="18">
                  <c:v>55.797860138541793</c:v>
                </c:pt>
                <c:pt idx="19">
                  <c:v>55.797860138541793</c:v>
                </c:pt>
                <c:pt idx="20">
                  <c:v>55.797860138541793</c:v>
                </c:pt>
                <c:pt idx="21">
                  <c:v>55.797860138541793</c:v>
                </c:pt>
                <c:pt idx="22">
                  <c:v>55.797860138541793</c:v>
                </c:pt>
                <c:pt idx="23">
                  <c:v>111.59572027708359</c:v>
                </c:pt>
                <c:pt idx="24">
                  <c:v>111.59572027708359</c:v>
                </c:pt>
                <c:pt idx="25">
                  <c:v>111.59572027708359</c:v>
                </c:pt>
                <c:pt idx="26">
                  <c:v>139.49465034635449</c:v>
                </c:pt>
                <c:pt idx="27">
                  <c:v>139.49465034635449</c:v>
                </c:pt>
                <c:pt idx="28">
                  <c:v>139.49465034635449</c:v>
                </c:pt>
                <c:pt idx="29">
                  <c:v>139.49465034635449</c:v>
                </c:pt>
                <c:pt idx="30">
                  <c:v>139.49465034635449</c:v>
                </c:pt>
                <c:pt idx="31">
                  <c:v>111.59572027708359</c:v>
                </c:pt>
                <c:pt idx="32">
                  <c:v>111.59572027708359</c:v>
                </c:pt>
                <c:pt idx="33">
                  <c:v>111.59572027708359</c:v>
                </c:pt>
                <c:pt idx="34">
                  <c:v>111.59572027708359</c:v>
                </c:pt>
                <c:pt idx="35">
                  <c:v>55.797860138541793</c:v>
                </c:pt>
                <c:pt idx="36">
                  <c:v>55.797860138541793</c:v>
                </c:pt>
                <c:pt idx="37">
                  <c:v>55.797860138541793</c:v>
                </c:pt>
                <c:pt idx="38">
                  <c:v>55.797860138541793</c:v>
                </c:pt>
                <c:pt idx="39">
                  <c:v>55.797860138541793</c:v>
                </c:pt>
                <c:pt idx="40">
                  <c:v>41.848395103906348</c:v>
                </c:pt>
                <c:pt idx="41">
                  <c:v>41.848395103906348</c:v>
                </c:pt>
                <c:pt idx="42">
                  <c:v>41.848395103906348</c:v>
                </c:pt>
                <c:pt idx="43">
                  <c:v>41.848395103906348</c:v>
                </c:pt>
                <c:pt idx="44">
                  <c:v>27.898930069270897</c:v>
                </c:pt>
                <c:pt idx="45">
                  <c:v>27.898930069270897</c:v>
                </c:pt>
                <c:pt idx="46">
                  <c:v>27.898930069270897</c:v>
                </c:pt>
                <c:pt idx="47">
                  <c:v>27.898930069270897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2-A149-A09F-45FB47696622}"/>
            </c:ext>
          </c:extLst>
        </c:ser>
        <c:ser>
          <c:idx val="2"/>
          <c:order val="2"/>
          <c:tx>
            <c:strRef>
              <c:f>'Marketing Mix Model'!$E$56</c:f>
              <c:strCache>
                <c:ptCount val="1"/>
                <c:pt idx="0">
                  <c:v>Social 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'Marketing Mix Model'!$E$57:$E$108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2-A149-A09F-45FB47696622}"/>
            </c:ext>
          </c:extLst>
        </c:ser>
        <c:ser>
          <c:idx val="3"/>
          <c:order val="3"/>
          <c:tx>
            <c:strRef>
              <c:f>'Marketing Mix Model'!$F$56</c:f>
              <c:strCache>
                <c:ptCount val="1"/>
                <c:pt idx="0">
                  <c:v>Price Change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'Marketing Mix Model'!$F$57:$F$108</c:f>
              <c:numCache>
                <mc:AlternateContent xmlns:mc="http://schemas.openxmlformats.org/markup-compatibility/2006">
                  <mc:Choice Requires="c16r2">
                    <c16r2:formatcode2>[$$-uz-Arab-AF]#,##0.00</c16r2:formatcode2>
                  </mc:Choice>
                  <mc:Fallback>
                    <c:formatCode>[$$]#,##0.00</c:formatCode>
                  </mc:Fallback>
                </mc:AlternateContent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-375.96264674492022</c:v>
                </c:pt>
                <c:pt idx="16">
                  <c:v>-375.96264674492022</c:v>
                </c:pt>
                <c:pt idx="17">
                  <c:v>-375.96264674492022</c:v>
                </c:pt>
                <c:pt idx="18">
                  <c:v>-375.96264674492022</c:v>
                </c:pt>
                <c:pt idx="19">
                  <c:v>-375.96264674492022</c:v>
                </c:pt>
                <c:pt idx="20">
                  <c:v>-375.96264674492022</c:v>
                </c:pt>
                <c:pt idx="21">
                  <c:v>-375.96264674492022</c:v>
                </c:pt>
                <c:pt idx="22">
                  <c:v>-375.96264674492022</c:v>
                </c:pt>
                <c:pt idx="23">
                  <c:v>-375.96264674492022</c:v>
                </c:pt>
                <c:pt idx="24">
                  <c:v>-375.96264674492022</c:v>
                </c:pt>
                <c:pt idx="25">
                  <c:v>-375.96264674492022</c:v>
                </c:pt>
                <c:pt idx="26">
                  <c:v>-375.96264674492022</c:v>
                </c:pt>
                <c:pt idx="27">
                  <c:v>-375.96264674492022</c:v>
                </c:pt>
                <c:pt idx="28">
                  <c:v>-375.96264674492022</c:v>
                </c:pt>
                <c:pt idx="29">
                  <c:v>-375.96264674492022</c:v>
                </c:pt>
                <c:pt idx="30">
                  <c:v>-375.96264674492022</c:v>
                </c:pt>
                <c:pt idx="31">
                  <c:v>-375.96264674492022</c:v>
                </c:pt>
                <c:pt idx="32">
                  <c:v>150.38505869796811</c:v>
                </c:pt>
                <c:pt idx="33">
                  <c:v>150.38505869796811</c:v>
                </c:pt>
                <c:pt idx="34">
                  <c:v>150.38505869796811</c:v>
                </c:pt>
                <c:pt idx="35">
                  <c:v>150.38505869796811</c:v>
                </c:pt>
                <c:pt idx="36">
                  <c:v>150.38505869796811</c:v>
                </c:pt>
                <c:pt idx="37">
                  <c:v>150.38505869796811</c:v>
                </c:pt>
                <c:pt idx="38">
                  <c:v>150.38505869796811</c:v>
                </c:pt>
                <c:pt idx="39">
                  <c:v>150.38505869796811</c:v>
                </c:pt>
                <c:pt idx="40">
                  <c:v>150.38505869796811</c:v>
                </c:pt>
                <c:pt idx="41">
                  <c:v>150.38505869796811</c:v>
                </c:pt>
                <c:pt idx="42">
                  <c:v>150.38505869796811</c:v>
                </c:pt>
                <c:pt idx="43">
                  <c:v>150.38505869796811</c:v>
                </c:pt>
                <c:pt idx="44">
                  <c:v>150.38505869796811</c:v>
                </c:pt>
                <c:pt idx="45">
                  <c:v>150.38505869796811</c:v>
                </c:pt>
                <c:pt idx="46">
                  <c:v>150.38505869796811</c:v>
                </c:pt>
                <c:pt idx="47">
                  <c:v>150.38505869796811</c:v>
                </c:pt>
                <c:pt idx="48">
                  <c:v>150.38505869796811</c:v>
                </c:pt>
                <c:pt idx="49">
                  <c:v>150.38505869796811</c:v>
                </c:pt>
                <c:pt idx="50">
                  <c:v>150.38505869796811</c:v>
                </c:pt>
                <c:pt idx="51">
                  <c:v>150.38505869796811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32-A149-A09F-45FB47696622}"/>
            </c:ext>
          </c:extLst>
        </c:ser>
        <c:ser>
          <c:idx val="4"/>
          <c:order val="4"/>
          <c:tx>
            <c:strRef>
              <c:f>'Marketing Mix Model'!$G$56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'Marketing Mix Model'!$G$57:$G$108</c:f>
              <c:numCache>
                <c:formatCode>0.00</c:formatCode>
                <c:ptCount val="52"/>
                <c:pt idx="0">
                  <c:v>1098.6256207889642</c:v>
                </c:pt>
                <c:pt idx="1">
                  <c:v>1029.6164737544814</c:v>
                </c:pt>
                <c:pt idx="2">
                  <c:v>1065.5012302124126</c:v>
                </c:pt>
                <c:pt idx="3">
                  <c:v>891.59817968551613</c:v>
                </c:pt>
                <c:pt idx="4">
                  <c:v>963.36769260137817</c:v>
                </c:pt>
                <c:pt idx="5">
                  <c:v>1068.2615960937919</c:v>
                </c:pt>
                <c:pt idx="6">
                  <c:v>968.88842436413688</c:v>
                </c:pt>
                <c:pt idx="7">
                  <c:v>949.56586319448161</c:v>
                </c:pt>
                <c:pt idx="8">
                  <c:v>1046.1786690427573</c:v>
                </c:pt>
                <c:pt idx="9">
                  <c:v>1120.7085478399988</c:v>
                </c:pt>
                <c:pt idx="10">
                  <c:v>1272.5286713158607</c:v>
                </c:pt>
                <c:pt idx="11">
                  <c:v>1203.5195242813779</c:v>
                </c:pt>
                <c:pt idx="12">
                  <c:v>1156.5933042979298</c:v>
                </c:pt>
                <c:pt idx="13">
                  <c:v>1244.9250125020676</c:v>
                </c:pt>
                <c:pt idx="14">
                  <c:v>1324.9756230620674</c:v>
                </c:pt>
                <c:pt idx="15">
                  <c:v>1261.4872077903435</c:v>
                </c:pt>
                <c:pt idx="16">
                  <c:v>1242.1646466206882</c:v>
                </c:pt>
                <c:pt idx="17">
                  <c:v>1385.7036724524123</c:v>
                </c:pt>
                <c:pt idx="18">
                  <c:v>1385.7036724524123</c:v>
                </c:pt>
                <c:pt idx="19">
                  <c:v>1457.473185368274</c:v>
                </c:pt>
                <c:pt idx="20">
                  <c:v>1529.2426982841362</c:v>
                </c:pt>
                <c:pt idx="21">
                  <c:v>1703.1457488110325</c:v>
                </c:pt>
                <c:pt idx="22">
                  <c:v>1785.9567252524118</c:v>
                </c:pt>
                <c:pt idx="23">
                  <c:v>1866.0073358124114</c:v>
                </c:pt>
                <c:pt idx="24">
                  <c:v>1830.1225793544806</c:v>
                </c:pt>
                <c:pt idx="25">
                  <c:v>2053.7122157462045</c:v>
                </c:pt>
                <c:pt idx="26">
                  <c:v>2081.3158745599976</c:v>
                </c:pt>
                <c:pt idx="27">
                  <c:v>2128.2420945434455</c:v>
                </c:pt>
                <c:pt idx="28">
                  <c:v>2081.3158745599976</c:v>
                </c:pt>
                <c:pt idx="29">
                  <c:v>2197.2512415779283</c:v>
                </c:pt>
                <c:pt idx="30">
                  <c:v>2213.8134368662045</c:v>
                </c:pt>
                <c:pt idx="31">
                  <c:v>2095.1177039668942</c:v>
                </c:pt>
                <c:pt idx="32">
                  <c:v>2133.7628263062043</c:v>
                </c:pt>
                <c:pt idx="33">
                  <c:v>2006.7859957627563</c:v>
                </c:pt>
                <c:pt idx="34">
                  <c:v>2117.2006310179286</c:v>
                </c:pt>
                <c:pt idx="35">
                  <c:v>2006.7859957627563</c:v>
                </c:pt>
                <c:pt idx="36">
                  <c:v>1979.1823369489632</c:v>
                </c:pt>
                <c:pt idx="37">
                  <c:v>1780.4359934896531</c:v>
                </c:pt>
                <c:pt idx="38">
                  <c:v>1725.2286758620669</c:v>
                </c:pt>
                <c:pt idx="39">
                  <c:v>1808.0396523034462</c:v>
                </c:pt>
                <c:pt idx="40">
                  <c:v>1681.0628217599981</c:v>
                </c:pt>
                <c:pt idx="41">
                  <c:v>1603.7725770813774</c:v>
                </c:pt>
                <c:pt idx="42">
                  <c:v>1686.5835535227568</c:v>
                </c:pt>
                <c:pt idx="43">
                  <c:v>1385.7036724524123</c:v>
                </c:pt>
                <c:pt idx="44">
                  <c:v>1391.2244042151708</c:v>
                </c:pt>
                <c:pt idx="45">
                  <c:v>1518.201234758619</c:v>
                </c:pt>
                <c:pt idx="46">
                  <c:v>1225.6024513324123</c:v>
                </c:pt>
                <c:pt idx="47">
                  <c:v>1338.7774524689639</c:v>
                </c:pt>
                <c:pt idx="48">
                  <c:v>1228.3628172137917</c:v>
                </c:pt>
                <c:pt idx="49">
                  <c:v>1037.8975713986194</c:v>
                </c:pt>
                <c:pt idx="50">
                  <c:v>905.40000909241269</c:v>
                </c:pt>
                <c:pt idx="51">
                  <c:v>990.97135141517117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32-A149-A09F-45FB47696622}"/>
            </c:ext>
          </c:extLst>
        </c:ser>
        <c:ser>
          <c:idx val="5"/>
          <c:order val="5"/>
          <c:tx>
            <c:strRef>
              <c:f>'Marketing Mix Model'!$H$56</c:f>
              <c:strCache>
                <c:ptCount val="1"/>
                <c:pt idx="0">
                  <c:v>Holiday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'Marketing Mix Model'!$H$57:$H$108</c:f>
              <c:numCache>
                <c:formatCode>0.00</c:formatCode>
                <c:ptCount val="52"/>
                <c:pt idx="0">
                  <c:v>804.20996582391831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804.20996582391831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804.20996582391831</c:v>
                </c:pt>
                <c:pt idx="12">
                  <c:v>804.20996582391831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804.20996582391831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804.20996582391831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804.20996582391831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804.20996582391831</c:v>
                </c:pt>
                <c:pt idx="45">
                  <c:v>0</c:v>
                </c:pt>
                <c:pt idx="46">
                  <c:v>0</c:v>
                </c:pt>
                <c:pt idx="47">
                  <c:v>804.20996582391831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804.20996582391831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732-A149-A09F-45FB47696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05728"/>
        <c:axId val="377707728"/>
      </c:areaChart>
      <c:catAx>
        <c:axId val="37770572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7728"/>
        <c:crosses val="autoZero"/>
        <c:auto val="1"/>
        <c:lblAlgn val="ctr"/>
        <c:lblOffset val="100"/>
        <c:noMultiLvlLbl val="0"/>
      </c:catAx>
      <c:valAx>
        <c:axId val="37770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0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'Marketing Mix Model'!$C$2:$C$53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'Regression Results'!$C$30:$C$81</c:f>
              <c:numCache>
                <c:formatCode>General</c:formatCode>
                <c:ptCount val="52"/>
                <c:pt idx="0">
                  <c:v>-117.66476229285399</c:v>
                </c:pt>
                <c:pt idx="1">
                  <c:v>158.83435056554754</c:v>
                </c:pt>
                <c:pt idx="2">
                  <c:v>-252.91040589238401</c:v>
                </c:pt>
                <c:pt idx="3">
                  <c:v>-57.787355365487201</c:v>
                </c:pt>
                <c:pt idx="4">
                  <c:v>-110.60579835061981</c:v>
                </c:pt>
                <c:pt idx="5">
                  <c:v>-2.3197018430341814</c:v>
                </c:pt>
                <c:pt idx="6">
                  <c:v>42.703469886621406</c:v>
                </c:pt>
                <c:pt idx="7">
                  <c:v>-48.533934767641767</c:v>
                </c:pt>
                <c:pt idx="8">
                  <c:v>210.14322520800079</c:v>
                </c:pt>
                <c:pt idx="9">
                  <c:v>200.90388137612399</c:v>
                </c:pt>
                <c:pt idx="10">
                  <c:v>-97.226242099738101</c:v>
                </c:pt>
                <c:pt idx="11">
                  <c:v>13.172939110826064</c:v>
                </c:pt>
                <c:pt idx="12">
                  <c:v>61.069159094274255</c:v>
                </c:pt>
                <c:pt idx="13">
                  <c:v>158.397416714055</c:v>
                </c:pt>
                <c:pt idx="14">
                  <c:v>-373.82319384594484</c:v>
                </c:pt>
                <c:pt idx="15">
                  <c:v>78.147868170699439</c:v>
                </c:pt>
                <c:pt idx="16">
                  <c:v>282.73042934035448</c:v>
                </c:pt>
                <c:pt idx="17">
                  <c:v>-124.3280615260046</c:v>
                </c:pt>
                <c:pt idx="18">
                  <c:v>41.691972650077332</c:v>
                </c:pt>
                <c:pt idx="19">
                  <c:v>52.022425558133364</c:v>
                </c:pt>
                <c:pt idx="20">
                  <c:v>-67.947087357728833</c:v>
                </c:pt>
                <c:pt idx="21">
                  <c:v>-52.270137884625001</c:v>
                </c:pt>
                <c:pt idx="22">
                  <c:v>-181.98111432600444</c:v>
                </c:pt>
                <c:pt idx="23">
                  <c:v>-177.32586419454583</c:v>
                </c:pt>
                <c:pt idx="24">
                  <c:v>51.218858087303033</c:v>
                </c:pt>
                <c:pt idx="25">
                  <c:v>44.122933933726017</c:v>
                </c:pt>
                <c:pt idx="26">
                  <c:v>-84.799654949338219</c:v>
                </c:pt>
                <c:pt idx="27">
                  <c:v>55.134159243296381</c:v>
                </c:pt>
                <c:pt idx="28">
                  <c:v>237.06034505066236</c:v>
                </c:pt>
                <c:pt idx="29">
                  <c:v>-123.72130972912055</c:v>
                </c:pt>
                <c:pt idx="30">
                  <c:v>-47.363505017396164</c:v>
                </c:pt>
                <c:pt idx="31">
                  <c:v>79.221157951184068</c:v>
                </c:pt>
                <c:pt idx="32">
                  <c:v>-122.40166983101426</c:v>
                </c:pt>
                <c:pt idx="33">
                  <c:v>15.394592355212808</c:v>
                </c:pt>
                <c:pt idx="34">
                  <c:v>73.45995710004081</c:v>
                </c:pt>
                <c:pt idx="35">
                  <c:v>213.01876583983585</c:v>
                </c:pt>
                <c:pt idx="36">
                  <c:v>52.152424653629168</c:v>
                </c:pt>
                <c:pt idx="37">
                  <c:v>-109.26808800613389</c:v>
                </c:pt>
                <c:pt idx="38">
                  <c:v>94.289229621451796</c:v>
                </c:pt>
                <c:pt idx="39">
                  <c:v>-213.22174681992692</c:v>
                </c:pt>
                <c:pt idx="40">
                  <c:v>48.734548758156507</c:v>
                </c:pt>
                <c:pt idx="41">
                  <c:v>82.884793436776818</c:v>
                </c:pt>
                <c:pt idx="42">
                  <c:v>-146.97618300460226</c:v>
                </c:pt>
                <c:pt idx="43">
                  <c:v>-164.40630193425795</c:v>
                </c:pt>
                <c:pt idx="44">
                  <c:v>41.5124655137015</c:v>
                </c:pt>
                <c:pt idx="45">
                  <c:v>292.50560079417119</c:v>
                </c:pt>
                <c:pt idx="46">
                  <c:v>-102.73561577962255</c:v>
                </c:pt>
                <c:pt idx="47">
                  <c:v>17.289417259908078</c:v>
                </c:pt>
                <c:pt idx="48">
                  <c:v>163.5829484082692</c:v>
                </c:pt>
                <c:pt idx="49">
                  <c:v>55.048194223441442</c:v>
                </c:pt>
                <c:pt idx="50">
                  <c:v>-250.48424347035188</c:v>
                </c:pt>
                <c:pt idx="51">
                  <c:v>113.65444838297117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D7-B146-B348-830CD8ACD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838592"/>
        <c:axId val="148625727"/>
      </c:scatterChart>
      <c:valAx>
        <c:axId val="187883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148625727"/>
        <c:crosses val="autoZero"/>
        <c:crossBetween val="midCat"/>
      </c:valAx>
      <c:valAx>
        <c:axId val="14862572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7883859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Results'!$D$2:$D$53</c:f>
              <c:strCache>
                <c:ptCount val="52"/>
                <c:pt idx="9">
                  <c:v>MS</c:v>
                </c:pt>
                <c:pt idx="10">
                  <c:v>6270548.124</c:v>
                </c:pt>
                <c:pt idx="11">
                  <c:v>23436.78885</c:v>
                </c:pt>
                <c:pt idx="14">
                  <c:v>t Stat</c:v>
                </c:pt>
                <c:pt idx="15">
                  <c:v>11.43916889</c:v>
                </c:pt>
                <c:pt idx="16">
                  <c:v>6.889533814</c:v>
                </c:pt>
                <c:pt idx="17">
                  <c:v>0.500955197</c:v>
                </c:pt>
                <c:pt idx="18">
                  <c:v>4.234997687</c:v>
                </c:pt>
                <c:pt idx="19">
                  <c:v>-7.858784305</c:v>
                </c:pt>
                <c:pt idx="20">
                  <c:v>7.75956822</c:v>
                </c:pt>
                <c:pt idx="21">
                  <c:v>14.35149677</c:v>
                </c:pt>
                <c:pt idx="27">
                  <c:v>Standard Residuals</c:v>
                </c:pt>
                <c:pt idx="28">
                  <c:v>-0.818231508</c:v>
                </c:pt>
                <c:pt idx="29">
                  <c:v>1.104521589</c:v>
                </c:pt>
                <c:pt idx="30">
                  <c:v>-1.758719084</c:v>
                </c:pt>
                <c:pt idx="31">
                  <c:v>-0.401848727</c:v>
                </c:pt>
                <c:pt idx="32">
                  <c:v>-0.769144028</c:v>
                </c:pt>
                <c:pt idx="33">
                  <c:v>-0.016131024</c:v>
                </c:pt>
                <c:pt idx="34">
                  <c:v>0.296956573</c:v>
                </c:pt>
                <c:pt idx="35">
                  <c:v>-0.337501168</c:v>
                </c:pt>
                <c:pt idx="36">
                  <c:v>1.461319471</c:v>
                </c:pt>
                <c:pt idx="37">
                  <c:v>1.3970698</c:v>
                </c:pt>
                <c:pt idx="38">
                  <c:v>-0.676103645</c:v>
                </c:pt>
                <c:pt idx="39">
                  <c:v>0.091603583</c:v>
                </c:pt>
                <c:pt idx="40">
                  <c:v>0.424670132</c:v>
                </c:pt>
                <c:pt idx="41">
                  <c:v>1.101483186</c:v>
                </c:pt>
                <c:pt idx="42">
                  <c:v>-2.599537107</c:v>
                </c:pt>
                <c:pt idx="43">
                  <c:v>0.543434133</c:v>
                </c:pt>
                <c:pt idx="44">
                  <c:v>1.966085183</c:v>
                </c:pt>
                <c:pt idx="45">
                  <c:v>-0.864567568</c:v>
                </c:pt>
                <c:pt idx="46">
                  <c:v>0.289922701</c:v>
                </c:pt>
                <c:pt idx="47">
                  <c:v>0.361759858</c:v>
                </c:pt>
                <c:pt idx="48">
                  <c:v>-0.472498705</c:v>
                </c:pt>
                <c:pt idx="49">
                  <c:v>-0.36348243</c:v>
                </c:pt>
                <c:pt idx="50">
                  <c:v>-1.265482365</c:v>
                </c:pt>
                <c:pt idx="51">
                  <c:v>-1.233110122</c:v>
                </c:pt>
              </c:strCache>
            </c:strRef>
          </c:xVal>
          <c:yVal>
            <c:numRef>
              <c:f>'Regression Results'!$C$30:$C$81</c:f>
              <c:numCache>
                <c:formatCode>General</c:formatCode>
                <c:ptCount val="52"/>
                <c:pt idx="0">
                  <c:v>-117.66476229285399</c:v>
                </c:pt>
                <c:pt idx="1">
                  <c:v>158.83435056554754</c:v>
                </c:pt>
                <c:pt idx="2">
                  <c:v>-252.91040589238401</c:v>
                </c:pt>
                <c:pt idx="3">
                  <c:v>-57.787355365487201</c:v>
                </c:pt>
                <c:pt idx="4">
                  <c:v>-110.60579835061981</c:v>
                </c:pt>
                <c:pt idx="5">
                  <c:v>-2.3197018430341814</c:v>
                </c:pt>
                <c:pt idx="6">
                  <c:v>42.703469886621406</c:v>
                </c:pt>
                <c:pt idx="7">
                  <c:v>-48.533934767641767</c:v>
                </c:pt>
                <c:pt idx="8">
                  <c:v>210.14322520800079</c:v>
                </c:pt>
                <c:pt idx="9">
                  <c:v>200.90388137612399</c:v>
                </c:pt>
                <c:pt idx="10">
                  <c:v>-97.226242099738101</c:v>
                </c:pt>
                <c:pt idx="11">
                  <c:v>13.172939110826064</c:v>
                </c:pt>
                <c:pt idx="12">
                  <c:v>61.069159094274255</c:v>
                </c:pt>
                <c:pt idx="13">
                  <c:v>158.397416714055</c:v>
                </c:pt>
                <c:pt idx="14">
                  <c:v>-373.82319384594484</c:v>
                </c:pt>
                <c:pt idx="15">
                  <c:v>78.147868170699439</c:v>
                </c:pt>
                <c:pt idx="16">
                  <c:v>282.73042934035448</c:v>
                </c:pt>
                <c:pt idx="17">
                  <c:v>-124.3280615260046</c:v>
                </c:pt>
                <c:pt idx="18">
                  <c:v>41.691972650077332</c:v>
                </c:pt>
                <c:pt idx="19">
                  <c:v>52.022425558133364</c:v>
                </c:pt>
                <c:pt idx="20">
                  <c:v>-67.947087357728833</c:v>
                </c:pt>
                <c:pt idx="21">
                  <c:v>-52.270137884625001</c:v>
                </c:pt>
                <c:pt idx="22">
                  <c:v>-181.98111432600444</c:v>
                </c:pt>
                <c:pt idx="23">
                  <c:v>-177.32586419454583</c:v>
                </c:pt>
                <c:pt idx="24">
                  <c:v>51.218858087303033</c:v>
                </c:pt>
                <c:pt idx="25">
                  <c:v>44.122933933726017</c:v>
                </c:pt>
                <c:pt idx="26">
                  <c:v>-84.799654949338219</c:v>
                </c:pt>
                <c:pt idx="27">
                  <c:v>55.134159243296381</c:v>
                </c:pt>
                <c:pt idx="28">
                  <c:v>237.06034505066236</c:v>
                </c:pt>
                <c:pt idx="29">
                  <c:v>-123.72130972912055</c:v>
                </c:pt>
                <c:pt idx="30">
                  <c:v>-47.363505017396164</c:v>
                </c:pt>
                <c:pt idx="31">
                  <c:v>79.221157951184068</c:v>
                </c:pt>
                <c:pt idx="32">
                  <c:v>-122.40166983101426</c:v>
                </c:pt>
                <c:pt idx="33">
                  <c:v>15.394592355212808</c:v>
                </c:pt>
                <c:pt idx="34">
                  <c:v>73.45995710004081</c:v>
                </c:pt>
                <c:pt idx="35">
                  <c:v>213.01876583983585</c:v>
                </c:pt>
                <c:pt idx="36">
                  <c:v>52.152424653629168</c:v>
                </c:pt>
                <c:pt idx="37">
                  <c:v>-109.26808800613389</c:v>
                </c:pt>
                <c:pt idx="38">
                  <c:v>94.289229621451796</c:v>
                </c:pt>
                <c:pt idx="39">
                  <c:v>-213.22174681992692</c:v>
                </c:pt>
                <c:pt idx="40">
                  <c:v>48.734548758156507</c:v>
                </c:pt>
                <c:pt idx="41">
                  <c:v>82.884793436776818</c:v>
                </c:pt>
                <c:pt idx="42">
                  <c:v>-146.97618300460226</c:v>
                </c:pt>
                <c:pt idx="43">
                  <c:v>-164.40630193425795</c:v>
                </c:pt>
                <c:pt idx="44">
                  <c:v>41.5124655137015</c:v>
                </c:pt>
                <c:pt idx="45">
                  <c:v>292.50560079417119</c:v>
                </c:pt>
                <c:pt idx="46">
                  <c:v>-102.73561577962255</c:v>
                </c:pt>
                <c:pt idx="47">
                  <c:v>17.289417259908078</c:v>
                </c:pt>
                <c:pt idx="48">
                  <c:v>163.5829484082692</c:v>
                </c:pt>
                <c:pt idx="49">
                  <c:v>55.048194223441442</c:v>
                </c:pt>
                <c:pt idx="50">
                  <c:v>-250.48424347035188</c:v>
                </c:pt>
                <c:pt idx="51">
                  <c:v>113.65444838297117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32-A646-9690-FA697208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0324719"/>
        <c:axId val="470331951"/>
      </c:scatterChart>
      <c:valAx>
        <c:axId val="4703247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470331951"/>
        <c:crosses val="autoZero"/>
        <c:crossBetween val="midCat"/>
      </c:valAx>
      <c:valAx>
        <c:axId val="470331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0324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Results'!$E$2:$E$53</c:f>
              <c:strCache>
                <c:ptCount val="22"/>
                <c:pt idx="9">
                  <c:v>F</c:v>
                </c:pt>
                <c:pt idx="10">
                  <c:v>267.5515048</c:v>
                </c:pt>
                <c:pt idx="14">
                  <c:v>P-value</c:v>
                </c:pt>
                <c:pt idx="15">
                  <c:v>6.53586E-15</c:v>
                </c:pt>
                <c:pt idx="16">
                  <c:v>1.48616E-08</c:v>
                </c:pt>
                <c:pt idx="17">
                  <c:v>0.618844343</c:v>
                </c:pt>
                <c:pt idx="18">
                  <c:v>0.000111406</c:v>
                </c:pt>
                <c:pt idx="19">
                  <c:v>5.53751E-10</c:v>
                </c:pt>
                <c:pt idx="20">
                  <c:v>7.73334E-10</c:v>
                </c:pt>
                <c:pt idx="21">
                  <c:v>2.08834E-18</c:v>
                </c:pt>
              </c:strCache>
            </c:strRef>
          </c:xVal>
          <c:yVal>
            <c:numRef>
              <c:f>'Regression Results'!$C$30:$C$81</c:f>
              <c:numCache>
                <c:formatCode>General</c:formatCode>
                <c:ptCount val="52"/>
                <c:pt idx="0">
                  <c:v>-117.66476229285399</c:v>
                </c:pt>
                <c:pt idx="1">
                  <c:v>158.83435056554754</c:v>
                </c:pt>
                <c:pt idx="2">
                  <c:v>-252.91040589238401</c:v>
                </c:pt>
                <c:pt idx="3">
                  <c:v>-57.787355365487201</c:v>
                </c:pt>
                <c:pt idx="4">
                  <c:v>-110.60579835061981</c:v>
                </c:pt>
                <c:pt idx="5">
                  <c:v>-2.3197018430341814</c:v>
                </c:pt>
                <c:pt idx="6">
                  <c:v>42.703469886621406</c:v>
                </c:pt>
                <c:pt idx="7">
                  <c:v>-48.533934767641767</c:v>
                </c:pt>
                <c:pt idx="8">
                  <c:v>210.14322520800079</c:v>
                </c:pt>
                <c:pt idx="9">
                  <c:v>200.90388137612399</c:v>
                </c:pt>
                <c:pt idx="10">
                  <c:v>-97.226242099738101</c:v>
                </c:pt>
                <c:pt idx="11">
                  <c:v>13.172939110826064</c:v>
                </c:pt>
                <c:pt idx="12">
                  <c:v>61.069159094274255</c:v>
                </c:pt>
                <c:pt idx="13">
                  <c:v>158.397416714055</c:v>
                </c:pt>
                <c:pt idx="14">
                  <c:v>-373.82319384594484</c:v>
                </c:pt>
                <c:pt idx="15">
                  <c:v>78.147868170699439</c:v>
                </c:pt>
                <c:pt idx="16">
                  <c:v>282.73042934035448</c:v>
                </c:pt>
                <c:pt idx="17">
                  <c:v>-124.3280615260046</c:v>
                </c:pt>
                <c:pt idx="18">
                  <c:v>41.691972650077332</c:v>
                </c:pt>
                <c:pt idx="19">
                  <c:v>52.022425558133364</c:v>
                </c:pt>
                <c:pt idx="20">
                  <c:v>-67.947087357728833</c:v>
                </c:pt>
                <c:pt idx="21">
                  <c:v>-52.270137884625001</c:v>
                </c:pt>
                <c:pt idx="22">
                  <c:v>-181.98111432600444</c:v>
                </c:pt>
                <c:pt idx="23">
                  <c:v>-177.32586419454583</c:v>
                </c:pt>
                <c:pt idx="24">
                  <c:v>51.218858087303033</c:v>
                </c:pt>
                <c:pt idx="25">
                  <c:v>44.122933933726017</c:v>
                </c:pt>
                <c:pt idx="26">
                  <c:v>-84.799654949338219</c:v>
                </c:pt>
                <c:pt idx="27">
                  <c:v>55.134159243296381</c:v>
                </c:pt>
                <c:pt idx="28">
                  <c:v>237.06034505066236</c:v>
                </c:pt>
                <c:pt idx="29">
                  <c:v>-123.72130972912055</c:v>
                </c:pt>
                <c:pt idx="30">
                  <c:v>-47.363505017396164</c:v>
                </c:pt>
                <c:pt idx="31">
                  <c:v>79.221157951184068</c:v>
                </c:pt>
                <c:pt idx="32">
                  <c:v>-122.40166983101426</c:v>
                </c:pt>
                <c:pt idx="33">
                  <c:v>15.394592355212808</c:v>
                </c:pt>
                <c:pt idx="34">
                  <c:v>73.45995710004081</c:v>
                </c:pt>
                <c:pt idx="35">
                  <c:v>213.01876583983585</c:v>
                </c:pt>
                <c:pt idx="36">
                  <c:v>52.152424653629168</c:v>
                </c:pt>
                <c:pt idx="37">
                  <c:v>-109.26808800613389</c:v>
                </c:pt>
                <c:pt idx="38">
                  <c:v>94.289229621451796</c:v>
                </c:pt>
                <c:pt idx="39">
                  <c:v>-213.22174681992692</c:v>
                </c:pt>
                <c:pt idx="40">
                  <c:v>48.734548758156507</c:v>
                </c:pt>
                <c:pt idx="41">
                  <c:v>82.884793436776818</c:v>
                </c:pt>
                <c:pt idx="42">
                  <c:v>-146.97618300460226</c:v>
                </c:pt>
                <c:pt idx="43">
                  <c:v>-164.40630193425795</c:v>
                </c:pt>
                <c:pt idx="44">
                  <c:v>41.5124655137015</c:v>
                </c:pt>
                <c:pt idx="45">
                  <c:v>292.50560079417119</c:v>
                </c:pt>
                <c:pt idx="46">
                  <c:v>-102.73561577962255</c:v>
                </c:pt>
                <c:pt idx="47">
                  <c:v>17.289417259908078</c:v>
                </c:pt>
                <c:pt idx="48">
                  <c:v>163.5829484082692</c:v>
                </c:pt>
                <c:pt idx="49">
                  <c:v>55.048194223441442</c:v>
                </c:pt>
                <c:pt idx="50">
                  <c:v>-250.48424347035188</c:v>
                </c:pt>
                <c:pt idx="51">
                  <c:v>113.65444838297117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1F-4649-A9A3-C86FF73B0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926255"/>
        <c:axId val="473764511"/>
      </c:scatterChart>
      <c:valAx>
        <c:axId val="4739262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473764511"/>
        <c:crosses val="autoZero"/>
        <c:crossBetween val="midCat"/>
      </c:valAx>
      <c:valAx>
        <c:axId val="47376451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92625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Results'!$F$2:$F$53</c:f>
              <c:strCache>
                <c:ptCount val="52"/>
                <c:pt idx="9">
                  <c:v>Significance F</c:v>
                </c:pt>
                <c:pt idx="10">
                  <c:v>1.73097E-33</c:v>
                </c:pt>
                <c:pt idx="14">
                  <c:v>Lower 95%</c:v>
                </c:pt>
                <c:pt idx="15">
                  <c:v>1250.57557</c:v>
                </c:pt>
                <c:pt idx="16">
                  <c:v>3.182075151</c:v>
                </c:pt>
                <c:pt idx="17">
                  <c:v>-8.426944325</c:v>
                </c:pt>
                <c:pt idx="18">
                  <c:v>1.945624991</c:v>
                </c:pt>
                <c:pt idx="19">
                  <c:v>-944.6338885</c:v>
                </c:pt>
                <c:pt idx="20">
                  <c:v>20.4387469</c:v>
                </c:pt>
                <c:pt idx="21">
                  <c:v>691.3463361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0.961538462</c:v>
                </c:pt>
                <c:pt idx="29">
                  <c:v>2.884615385</c:v>
                </c:pt>
                <c:pt idx="30">
                  <c:v>4.807692308</c:v>
                </c:pt>
                <c:pt idx="31">
                  <c:v>6.730769231</c:v>
                </c:pt>
                <c:pt idx="32">
                  <c:v>8.653846154</c:v>
                </c:pt>
                <c:pt idx="33">
                  <c:v>10.57692308</c:v>
                </c:pt>
                <c:pt idx="34">
                  <c:v>12.5</c:v>
                </c:pt>
                <c:pt idx="35">
                  <c:v>14.42307692</c:v>
                </c:pt>
                <c:pt idx="36">
                  <c:v>16.34615385</c:v>
                </c:pt>
                <c:pt idx="37">
                  <c:v>18.26923077</c:v>
                </c:pt>
                <c:pt idx="38">
                  <c:v>20.19230769</c:v>
                </c:pt>
                <c:pt idx="39">
                  <c:v>22.11538462</c:v>
                </c:pt>
                <c:pt idx="40">
                  <c:v>24.03846154</c:v>
                </c:pt>
                <c:pt idx="41">
                  <c:v>25.96153846</c:v>
                </c:pt>
                <c:pt idx="42">
                  <c:v>27.88461538</c:v>
                </c:pt>
                <c:pt idx="43">
                  <c:v>29.80769231</c:v>
                </c:pt>
                <c:pt idx="44">
                  <c:v>31.73076923</c:v>
                </c:pt>
                <c:pt idx="45">
                  <c:v>33.65384615</c:v>
                </c:pt>
                <c:pt idx="46">
                  <c:v>35.57692308</c:v>
                </c:pt>
                <c:pt idx="47">
                  <c:v>37.5</c:v>
                </c:pt>
                <c:pt idx="48">
                  <c:v>39.42307692</c:v>
                </c:pt>
                <c:pt idx="49">
                  <c:v>41.34615385</c:v>
                </c:pt>
                <c:pt idx="50">
                  <c:v>43.26923077</c:v>
                </c:pt>
                <c:pt idx="51">
                  <c:v>45.19230769</c:v>
                </c:pt>
              </c:strCache>
            </c:strRef>
          </c:xVal>
          <c:yVal>
            <c:numRef>
              <c:f>'Regression Results'!$C$30:$C$81</c:f>
              <c:numCache>
                <c:formatCode>General</c:formatCode>
                <c:ptCount val="52"/>
                <c:pt idx="0">
                  <c:v>-117.66476229285399</c:v>
                </c:pt>
                <c:pt idx="1">
                  <c:v>158.83435056554754</c:v>
                </c:pt>
                <c:pt idx="2">
                  <c:v>-252.91040589238401</c:v>
                </c:pt>
                <c:pt idx="3">
                  <c:v>-57.787355365487201</c:v>
                </c:pt>
                <c:pt idx="4">
                  <c:v>-110.60579835061981</c:v>
                </c:pt>
                <c:pt idx="5">
                  <c:v>-2.3197018430341814</c:v>
                </c:pt>
                <c:pt idx="6">
                  <c:v>42.703469886621406</c:v>
                </c:pt>
                <c:pt idx="7">
                  <c:v>-48.533934767641767</c:v>
                </c:pt>
                <c:pt idx="8">
                  <c:v>210.14322520800079</c:v>
                </c:pt>
                <c:pt idx="9">
                  <c:v>200.90388137612399</c:v>
                </c:pt>
                <c:pt idx="10">
                  <c:v>-97.226242099738101</c:v>
                </c:pt>
                <c:pt idx="11">
                  <c:v>13.172939110826064</c:v>
                </c:pt>
                <c:pt idx="12">
                  <c:v>61.069159094274255</c:v>
                </c:pt>
                <c:pt idx="13">
                  <c:v>158.397416714055</c:v>
                </c:pt>
                <c:pt idx="14">
                  <c:v>-373.82319384594484</c:v>
                </c:pt>
                <c:pt idx="15">
                  <c:v>78.147868170699439</c:v>
                </c:pt>
                <c:pt idx="16">
                  <c:v>282.73042934035448</c:v>
                </c:pt>
                <c:pt idx="17">
                  <c:v>-124.3280615260046</c:v>
                </c:pt>
                <c:pt idx="18">
                  <c:v>41.691972650077332</c:v>
                </c:pt>
                <c:pt idx="19">
                  <c:v>52.022425558133364</c:v>
                </c:pt>
                <c:pt idx="20">
                  <c:v>-67.947087357728833</c:v>
                </c:pt>
                <c:pt idx="21">
                  <c:v>-52.270137884625001</c:v>
                </c:pt>
                <c:pt idx="22">
                  <c:v>-181.98111432600444</c:v>
                </c:pt>
                <c:pt idx="23">
                  <c:v>-177.32586419454583</c:v>
                </c:pt>
                <c:pt idx="24">
                  <c:v>51.218858087303033</c:v>
                </c:pt>
                <c:pt idx="25">
                  <c:v>44.122933933726017</c:v>
                </c:pt>
                <c:pt idx="26">
                  <c:v>-84.799654949338219</c:v>
                </c:pt>
                <c:pt idx="27">
                  <c:v>55.134159243296381</c:v>
                </c:pt>
                <c:pt idx="28">
                  <c:v>237.06034505066236</c:v>
                </c:pt>
                <c:pt idx="29">
                  <c:v>-123.72130972912055</c:v>
                </c:pt>
                <c:pt idx="30">
                  <c:v>-47.363505017396164</c:v>
                </c:pt>
                <c:pt idx="31">
                  <c:v>79.221157951184068</c:v>
                </c:pt>
                <c:pt idx="32">
                  <c:v>-122.40166983101426</c:v>
                </c:pt>
                <c:pt idx="33">
                  <c:v>15.394592355212808</c:v>
                </c:pt>
                <c:pt idx="34">
                  <c:v>73.45995710004081</c:v>
                </c:pt>
                <c:pt idx="35">
                  <c:v>213.01876583983585</c:v>
                </c:pt>
                <c:pt idx="36">
                  <c:v>52.152424653629168</c:v>
                </c:pt>
                <c:pt idx="37">
                  <c:v>-109.26808800613389</c:v>
                </c:pt>
                <c:pt idx="38">
                  <c:v>94.289229621451796</c:v>
                </c:pt>
                <c:pt idx="39">
                  <c:v>-213.22174681992692</c:v>
                </c:pt>
                <c:pt idx="40">
                  <c:v>48.734548758156507</c:v>
                </c:pt>
                <c:pt idx="41">
                  <c:v>82.884793436776818</c:v>
                </c:pt>
                <c:pt idx="42">
                  <c:v>-146.97618300460226</c:v>
                </c:pt>
                <c:pt idx="43">
                  <c:v>-164.40630193425795</c:v>
                </c:pt>
                <c:pt idx="44">
                  <c:v>41.5124655137015</c:v>
                </c:pt>
                <c:pt idx="45">
                  <c:v>292.50560079417119</c:v>
                </c:pt>
                <c:pt idx="46">
                  <c:v>-102.73561577962255</c:v>
                </c:pt>
                <c:pt idx="47">
                  <c:v>17.289417259908078</c:v>
                </c:pt>
                <c:pt idx="48">
                  <c:v>163.5829484082692</c:v>
                </c:pt>
                <c:pt idx="49">
                  <c:v>55.048194223441442</c:v>
                </c:pt>
                <c:pt idx="50">
                  <c:v>-250.48424347035188</c:v>
                </c:pt>
                <c:pt idx="51">
                  <c:v>113.65444838297117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45-6049-A018-C1E795BE7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719919"/>
        <c:axId val="148721919"/>
      </c:scatterChart>
      <c:valAx>
        <c:axId val="148719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721919"/>
        <c:crosses val="autoZero"/>
        <c:crossBetween val="midCat"/>
      </c:valAx>
      <c:valAx>
        <c:axId val="14872191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719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Results'!$G$2:$G$53</c:f>
              <c:strCache>
                <c:ptCount val="52"/>
                <c:pt idx="14">
                  <c:v>Upper 95%</c:v>
                </c:pt>
                <c:pt idx="15">
                  <c:v>1785.062782</c:v>
                </c:pt>
                <c:pt idx="16">
                  <c:v>5.811187983</c:v>
                </c:pt>
                <c:pt idx="17">
                  <c:v>14.00673034</c:v>
                </c:pt>
                <c:pt idx="18">
                  <c:v>5.474554659</c:v>
                </c:pt>
                <c:pt idx="19">
                  <c:v>-559.2166985</c:v>
                </c:pt>
                <c:pt idx="20">
                  <c:v>34.76857072</c:v>
                </c:pt>
                <c:pt idx="21">
                  <c:v>917.0735955</c:v>
                </c:pt>
                <c:pt idx="27">
                  <c:v>Y</c:v>
                </c:pt>
                <c:pt idx="28">
                  <c:v>2323.12</c:v>
                </c:pt>
                <c:pt idx="29">
                  <c:v>2330.41</c:v>
                </c:pt>
                <c:pt idx="30">
                  <c:v>2351.63</c:v>
                </c:pt>
                <c:pt idx="31">
                  <c:v>2398.48</c:v>
                </c:pt>
                <c:pt idx="32">
                  <c:v>2459.03</c:v>
                </c:pt>
                <c:pt idx="33">
                  <c:v>2510.82</c:v>
                </c:pt>
                <c:pt idx="34">
                  <c:v>2523.34</c:v>
                </c:pt>
                <c:pt idx="35">
                  <c:v>2557.31</c:v>
                </c:pt>
                <c:pt idx="36">
                  <c:v>2611.66</c:v>
                </c:pt>
                <c:pt idx="37">
                  <c:v>2658.95</c:v>
                </c:pt>
                <c:pt idx="38">
                  <c:v>2706.27</c:v>
                </c:pt>
                <c:pt idx="39">
                  <c:v>2707.15</c:v>
                </c:pt>
                <c:pt idx="40">
                  <c:v>2708.6</c:v>
                </c:pt>
                <c:pt idx="41">
                  <c:v>2734.97</c:v>
                </c:pt>
                <c:pt idx="42">
                  <c:v>2761.15</c:v>
                </c:pt>
                <c:pt idx="43">
                  <c:v>2801.63</c:v>
                </c:pt>
                <c:pt idx="44">
                  <c:v>2802.04</c:v>
                </c:pt>
                <c:pt idx="45">
                  <c:v>2818.97</c:v>
                </c:pt>
                <c:pt idx="46">
                  <c:v>2848.53</c:v>
                </c:pt>
                <c:pt idx="47">
                  <c:v>2881.28</c:v>
                </c:pt>
                <c:pt idx="48">
                  <c:v>2931.35</c:v>
                </c:pt>
                <c:pt idx="49">
                  <c:v>2962.99</c:v>
                </c:pt>
                <c:pt idx="50">
                  <c:v>3060.15</c:v>
                </c:pt>
                <c:pt idx="51">
                  <c:v>3249.66</c:v>
                </c:pt>
              </c:strCache>
            </c:strRef>
          </c:xVal>
          <c:yVal>
            <c:numRef>
              <c:f>'Regression Results'!$C$30:$C$81</c:f>
              <c:numCache>
                <c:formatCode>General</c:formatCode>
                <c:ptCount val="52"/>
                <c:pt idx="0">
                  <c:v>-117.66476229285399</c:v>
                </c:pt>
                <c:pt idx="1">
                  <c:v>158.83435056554754</c:v>
                </c:pt>
                <c:pt idx="2">
                  <c:v>-252.91040589238401</c:v>
                </c:pt>
                <c:pt idx="3">
                  <c:v>-57.787355365487201</c:v>
                </c:pt>
                <c:pt idx="4">
                  <c:v>-110.60579835061981</c:v>
                </c:pt>
                <c:pt idx="5">
                  <c:v>-2.3197018430341814</c:v>
                </c:pt>
                <c:pt idx="6">
                  <c:v>42.703469886621406</c:v>
                </c:pt>
                <c:pt idx="7">
                  <c:v>-48.533934767641767</c:v>
                </c:pt>
                <c:pt idx="8">
                  <c:v>210.14322520800079</c:v>
                </c:pt>
                <c:pt idx="9">
                  <c:v>200.90388137612399</c:v>
                </c:pt>
                <c:pt idx="10">
                  <c:v>-97.226242099738101</c:v>
                </c:pt>
                <c:pt idx="11">
                  <c:v>13.172939110826064</c:v>
                </c:pt>
                <c:pt idx="12">
                  <c:v>61.069159094274255</c:v>
                </c:pt>
                <c:pt idx="13">
                  <c:v>158.397416714055</c:v>
                </c:pt>
                <c:pt idx="14">
                  <c:v>-373.82319384594484</c:v>
                </c:pt>
                <c:pt idx="15">
                  <c:v>78.147868170699439</c:v>
                </c:pt>
                <c:pt idx="16">
                  <c:v>282.73042934035448</c:v>
                </c:pt>
                <c:pt idx="17">
                  <c:v>-124.3280615260046</c:v>
                </c:pt>
                <c:pt idx="18">
                  <c:v>41.691972650077332</c:v>
                </c:pt>
                <c:pt idx="19">
                  <c:v>52.022425558133364</c:v>
                </c:pt>
                <c:pt idx="20">
                  <c:v>-67.947087357728833</c:v>
                </c:pt>
                <c:pt idx="21">
                  <c:v>-52.270137884625001</c:v>
                </c:pt>
                <c:pt idx="22">
                  <c:v>-181.98111432600444</c:v>
                </c:pt>
                <c:pt idx="23">
                  <c:v>-177.32586419454583</c:v>
                </c:pt>
                <c:pt idx="24">
                  <c:v>51.218858087303033</c:v>
                </c:pt>
                <c:pt idx="25">
                  <c:v>44.122933933726017</c:v>
                </c:pt>
                <c:pt idx="26">
                  <c:v>-84.799654949338219</c:v>
                </c:pt>
                <c:pt idx="27">
                  <c:v>55.134159243296381</c:v>
                </c:pt>
                <c:pt idx="28">
                  <c:v>237.06034505066236</c:v>
                </c:pt>
                <c:pt idx="29">
                  <c:v>-123.72130972912055</c:v>
                </c:pt>
                <c:pt idx="30">
                  <c:v>-47.363505017396164</c:v>
                </c:pt>
                <c:pt idx="31">
                  <c:v>79.221157951184068</c:v>
                </c:pt>
                <c:pt idx="32">
                  <c:v>-122.40166983101426</c:v>
                </c:pt>
                <c:pt idx="33">
                  <c:v>15.394592355212808</c:v>
                </c:pt>
                <c:pt idx="34">
                  <c:v>73.45995710004081</c:v>
                </c:pt>
                <c:pt idx="35">
                  <c:v>213.01876583983585</c:v>
                </c:pt>
                <c:pt idx="36">
                  <c:v>52.152424653629168</c:v>
                </c:pt>
                <c:pt idx="37">
                  <c:v>-109.26808800613389</c:v>
                </c:pt>
                <c:pt idx="38">
                  <c:v>94.289229621451796</c:v>
                </c:pt>
                <c:pt idx="39">
                  <c:v>-213.22174681992692</c:v>
                </c:pt>
                <c:pt idx="40">
                  <c:v>48.734548758156507</c:v>
                </c:pt>
                <c:pt idx="41">
                  <c:v>82.884793436776818</c:v>
                </c:pt>
                <c:pt idx="42">
                  <c:v>-146.97618300460226</c:v>
                </c:pt>
                <c:pt idx="43">
                  <c:v>-164.40630193425795</c:v>
                </c:pt>
                <c:pt idx="44">
                  <c:v>41.5124655137015</c:v>
                </c:pt>
                <c:pt idx="45">
                  <c:v>292.50560079417119</c:v>
                </c:pt>
                <c:pt idx="46">
                  <c:v>-102.73561577962255</c:v>
                </c:pt>
                <c:pt idx="47">
                  <c:v>17.289417259908078</c:v>
                </c:pt>
                <c:pt idx="48">
                  <c:v>163.5829484082692</c:v>
                </c:pt>
                <c:pt idx="49">
                  <c:v>55.048194223441442</c:v>
                </c:pt>
                <c:pt idx="50">
                  <c:v>-250.48424347035188</c:v>
                </c:pt>
                <c:pt idx="51">
                  <c:v>113.65444838297117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E5-6847-A0D5-BBCA280C6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7775"/>
        <c:axId val="148420047"/>
      </c:scatterChart>
      <c:valAx>
        <c:axId val="148417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420047"/>
        <c:crosses val="autoZero"/>
        <c:crossBetween val="midCat"/>
      </c:valAx>
      <c:valAx>
        <c:axId val="14842004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417775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r>
              <a:rPr lang="en-US"/>
              <a:t>Revenue vs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'Marketing Mix Model'!$B$1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'Marketing Mix Model'!$A$2:$A$53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B1-0940-9D49-C2CFD42784F0}"/>
            </c:ext>
          </c:extLst>
        </c:ser>
        <c:ser>
          <c:idx val="1"/>
          <c:order val="1"/>
          <c:tx>
            <c:strRef>
              <c:f>'Marketing Mix Model'!$J$1</c:f>
              <c:strCache>
                <c:ptCount val="1"/>
                <c:pt idx="0">
                  <c:v>Predicted Revenue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'Marketing Mix Model'!$A$2:$A$53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'Marketing Mix Model'!$J$2:$J$53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5B1-0940-9D49-C2CFD42784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519711"/>
        <c:axId val="176521439"/>
      </c:scatterChart>
      <c:valAx>
        <c:axId val="17651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176521439"/>
        <c:crosses val="autoZero"/>
        <c:crossBetween val="midCat"/>
      </c:valAx>
      <c:valAx>
        <c:axId val="17652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17651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strRef>
              <c:f>'Regression Results'!$H$2:$H$53</c:f>
              <c:strCache>
                <c:ptCount val="22"/>
                <c:pt idx="14">
                  <c:v>Lower 95.0%</c:v>
                </c:pt>
                <c:pt idx="15">
                  <c:v>1250.57557</c:v>
                </c:pt>
                <c:pt idx="16">
                  <c:v>3.182075151</c:v>
                </c:pt>
                <c:pt idx="17">
                  <c:v>-8.426944325</c:v>
                </c:pt>
                <c:pt idx="18">
                  <c:v>1.945624991</c:v>
                </c:pt>
                <c:pt idx="19">
                  <c:v>-944.6338885</c:v>
                </c:pt>
                <c:pt idx="20">
                  <c:v>20.4387469</c:v>
                </c:pt>
                <c:pt idx="21">
                  <c:v>691.3463361</c:v>
                </c:pt>
              </c:strCache>
            </c:strRef>
          </c:xVal>
          <c:yVal>
            <c:numRef>
              <c:f>'Regression Results'!$C$30:$C$81</c:f>
              <c:numCache>
                <c:formatCode>General</c:formatCode>
                <c:ptCount val="52"/>
                <c:pt idx="0">
                  <c:v>-117.66476229285399</c:v>
                </c:pt>
                <c:pt idx="1">
                  <c:v>158.83435056554754</c:v>
                </c:pt>
                <c:pt idx="2">
                  <c:v>-252.91040589238401</c:v>
                </c:pt>
                <c:pt idx="3">
                  <c:v>-57.787355365487201</c:v>
                </c:pt>
                <c:pt idx="4">
                  <c:v>-110.60579835061981</c:v>
                </c:pt>
                <c:pt idx="5">
                  <c:v>-2.3197018430341814</c:v>
                </c:pt>
                <c:pt idx="6">
                  <c:v>42.703469886621406</c:v>
                </c:pt>
                <c:pt idx="7">
                  <c:v>-48.533934767641767</c:v>
                </c:pt>
                <c:pt idx="8">
                  <c:v>210.14322520800079</c:v>
                </c:pt>
                <c:pt idx="9">
                  <c:v>200.90388137612399</c:v>
                </c:pt>
                <c:pt idx="10">
                  <c:v>-97.226242099738101</c:v>
                </c:pt>
                <c:pt idx="11">
                  <c:v>13.172939110826064</c:v>
                </c:pt>
                <c:pt idx="12">
                  <c:v>61.069159094274255</c:v>
                </c:pt>
                <c:pt idx="13">
                  <c:v>158.397416714055</c:v>
                </c:pt>
                <c:pt idx="14">
                  <c:v>-373.82319384594484</c:v>
                </c:pt>
                <c:pt idx="15">
                  <c:v>78.147868170699439</c:v>
                </c:pt>
                <c:pt idx="16">
                  <c:v>282.73042934035448</c:v>
                </c:pt>
                <c:pt idx="17">
                  <c:v>-124.3280615260046</c:v>
                </c:pt>
                <c:pt idx="18">
                  <c:v>41.691972650077332</c:v>
                </c:pt>
                <c:pt idx="19">
                  <c:v>52.022425558133364</c:v>
                </c:pt>
                <c:pt idx="20">
                  <c:v>-67.947087357728833</c:v>
                </c:pt>
                <c:pt idx="21">
                  <c:v>-52.270137884625001</c:v>
                </c:pt>
                <c:pt idx="22">
                  <c:v>-181.98111432600444</c:v>
                </c:pt>
                <c:pt idx="23">
                  <c:v>-177.32586419454583</c:v>
                </c:pt>
                <c:pt idx="24">
                  <c:v>51.218858087303033</c:v>
                </c:pt>
                <c:pt idx="25">
                  <c:v>44.122933933726017</c:v>
                </c:pt>
                <c:pt idx="26">
                  <c:v>-84.799654949338219</c:v>
                </c:pt>
                <c:pt idx="27">
                  <c:v>55.134159243296381</c:v>
                </c:pt>
                <c:pt idx="28">
                  <c:v>237.06034505066236</c:v>
                </c:pt>
                <c:pt idx="29">
                  <c:v>-123.72130972912055</c:v>
                </c:pt>
                <c:pt idx="30">
                  <c:v>-47.363505017396164</c:v>
                </c:pt>
                <c:pt idx="31">
                  <c:v>79.221157951184068</c:v>
                </c:pt>
                <c:pt idx="32">
                  <c:v>-122.40166983101426</c:v>
                </c:pt>
                <c:pt idx="33">
                  <c:v>15.394592355212808</c:v>
                </c:pt>
                <c:pt idx="34">
                  <c:v>73.45995710004081</c:v>
                </c:pt>
                <c:pt idx="35">
                  <c:v>213.01876583983585</c:v>
                </c:pt>
                <c:pt idx="36">
                  <c:v>52.152424653629168</c:v>
                </c:pt>
                <c:pt idx="37">
                  <c:v>-109.26808800613389</c:v>
                </c:pt>
                <c:pt idx="38">
                  <c:v>94.289229621451796</c:v>
                </c:pt>
                <c:pt idx="39">
                  <c:v>-213.22174681992692</c:v>
                </c:pt>
                <c:pt idx="40">
                  <c:v>48.734548758156507</c:v>
                </c:pt>
                <c:pt idx="41">
                  <c:v>82.884793436776818</c:v>
                </c:pt>
                <c:pt idx="42">
                  <c:v>-146.97618300460226</c:v>
                </c:pt>
                <c:pt idx="43">
                  <c:v>-164.40630193425795</c:v>
                </c:pt>
                <c:pt idx="44">
                  <c:v>41.5124655137015</c:v>
                </c:pt>
                <c:pt idx="45">
                  <c:v>292.50560079417119</c:v>
                </c:pt>
                <c:pt idx="46">
                  <c:v>-102.73561577962255</c:v>
                </c:pt>
                <c:pt idx="47">
                  <c:v>17.289417259908078</c:v>
                </c:pt>
                <c:pt idx="48">
                  <c:v>163.5829484082692</c:v>
                </c:pt>
                <c:pt idx="49">
                  <c:v>55.048194223441442</c:v>
                </c:pt>
                <c:pt idx="50">
                  <c:v>-250.48424347035188</c:v>
                </c:pt>
                <c:pt idx="51">
                  <c:v>113.65444838297117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72-3C41-AEF8-639DA49B9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53679"/>
        <c:axId val="204055951"/>
      </c:scatterChart>
      <c:valAx>
        <c:axId val="2040536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055951"/>
        <c:crosses val="autoZero"/>
        <c:crossBetween val="midCat"/>
      </c:valAx>
      <c:valAx>
        <c:axId val="2040559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053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'Marketing Mix Model'!$C$2:$C$53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FF-334E-BF45-6F70BF244D4D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'Marketing Mix Model'!$C$2:$C$53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xVal>
          <c:yVal>
            <c:numRef>
              <c:f>'Regression Results'!$B$30:$B$81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FF-334E-BF45-6F70BF244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617007"/>
        <c:axId val="203619007"/>
      </c:scatterChart>
      <c:valAx>
        <c:axId val="2036170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203619007"/>
        <c:crosses val="autoZero"/>
        <c:crossBetween val="midCat"/>
      </c:valAx>
      <c:valAx>
        <c:axId val="2036190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20361700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2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'Regression Results'!$D$2:$D$53</c:f>
              <c:strCache>
                <c:ptCount val="52"/>
                <c:pt idx="9">
                  <c:v>MS</c:v>
                </c:pt>
                <c:pt idx="10">
                  <c:v>6270548.124</c:v>
                </c:pt>
                <c:pt idx="11">
                  <c:v>23436.78885</c:v>
                </c:pt>
                <c:pt idx="14">
                  <c:v>t Stat</c:v>
                </c:pt>
                <c:pt idx="15">
                  <c:v>11.43916889</c:v>
                </c:pt>
                <c:pt idx="16">
                  <c:v>6.889533814</c:v>
                </c:pt>
                <c:pt idx="17">
                  <c:v>0.500955197</c:v>
                </c:pt>
                <c:pt idx="18">
                  <c:v>4.234997687</c:v>
                </c:pt>
                <c:pt idx="19">
                  <c:v>-7.858784305</c:v>
                </c:pt>
                <c:pt idx="20">
                  <c:v>7.75956822</c:v>
                </c:pt>
                <c:pt idx="21">
                  <c:v>14.35149677</c:v>
                </c:pt>
                <c:pt idx="27">
                  <c:v>Standard Residuals</c:v>
                </c:pt>
                <c:pt idx="28">
                  <c:v>-0.818231508</c:v>
                </c:pt>
                <c:pt idx="29">
                  <c:v>1.104521589</c:v>
                </c:pt>
                <c:pt idx="30">
                  <c:v>-1.758719084</c:v>
                </c:pt>
                <c:pt idx="31">
                  <c:v>-0.401848727</c:v>
                </c:pt>
                <c:pt idx="32">
                  <c:v>-0.769144028</c:v>
                </c:pt>
                <c:pt idx="33">
                  <c:v>-0.016131024</c:v>
                </c:pt>
                <c:pt idx="34">
                  <c:v>0.296956573</c:v>
                </c:pt>
                <c:pt idx="35">
                  <c:v>-0.337501168</c:v>
                </c:pt>
                <c:pt idx="36">
                  <c:v>1.461319471</c:v>
                </c:pt>
                <c:pt idx="37">
                  <c:v>1.3970698</c:v>
                </c:pt>
                <c:pt idx="38">
                  <c:v>-0.676103645</c:v>
                </c:pt>
                <c:pt idx="39">
                  <c:v>0.091603583</c:v>
                </c:pt>
                <c:pt idx="40">
                  <c:v>0.424670132</c:v>
                </c:pt>
                <c:pt idx="41">
                  <c:v>1.101483186</c:v>
                </c:pt>
                <c:pt idx="42">
                  <c:v>-2.599537107</c:v>
                </c:pt>
                <c:pt idx="43">
                  <c:v>0.543434133</c:v>
                </c:pt>
                <c:pt idx="44">
                  <c:v>1.966085183</c:v>
                </c:pt>
                <c:pt idx="45">
                  <c:v>-0.864567568</c:v>
                </c:pt>
                <c:pt idx="46">
                  <c:v>0.289922701</c:v>
                </c:pt>
                <c:pt idx="47">
                  <c:v>0.361759858</c:v>
                </c:pt>
                <c:pt idx="48">
                  <c:v>-0.472498705</c:v>
                </c:pt>
                <c:pt idx="49">
                  <c:v>-0.36348243</c:v>
                </c:pt>
                <c:pt idx="50">
                  <c:v>-1.265482365</c:v>
                </c:pt>
                <c:pt idx="51">
                  <c:v>-1.233110122</c:v>
                </c:pt>
              </c:strCache>
            </c:str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3-A14F-84BE-149D783F570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'Regression Results'!$D$2:$D$53</c:f>
              <c:strCache>
                <c:ptCount val="52"/>
                <c:pt idx="9">
                  <c:v>MS</c:v>
                </c:pt>
                <c:pt idx="10">
                  <c:v>6270548.124</c:v>
                </c:pt>
                <c:pt idx="11">
                  <c:v>23436.78885</c:v>
                </c:pt>
                <c:pt idx="14">
                  <c:v>t Stat</c:v>
                </c:pt>
                <c:pt idx="15">
                  <c:v>11.43916889</c:v>
                </c:pt>
                <c:pt idx="16">
                  <c:v>6.889533814</c:v>
                </c:pt>
                <c:pt idx="17">
                  <c:v>0.500955197</c:v>
                </c:pt>
                <c:pt idx="18">
                  <c:v>4.234997687</c:v>
                </c:pt>
                <c:pt idx="19">
                  <c:v>-7.858784305</c:v>
                </c:pt>
                <c:pt idx="20">
                  <c:v>7.75956822</c:v>
                </c:pt>
                <c:pt idx="21">
                  <c:v>14.35149677</c:v>
                </c:pt>
                <c:pt idx="27">
                  <c:v>Standard Residuals</c:v>
                </c:pt>
                <c:pt idx="28">
                  <c:v>-0.818231508</c:v>
                </c:pt>
                <c:pt idx="29">
                  <c:v>1.104521589</c:v>
                </c:pt>
                <c:pt idx="30">
                  <c:v>-1.758719084</c:v>
                </c:pt>
                <c:pt idx="31">
                  <c:v>-0.401848727</c:v>
                </c:pt>
                <c:pt idx="32">
                  <c:v>-0.769144028</c:v>
                </c:pt>
                <c:pt idx="33">
                  <c:v>-0.016131024</c:v>
                </c:pt>
                <c:pt idx="34">
                  <c:v>0.296956573</c:v>
                </c:pt>
                <c:pt idx="35">
                  <c:v>-0.337501168</c:v>
                </c:pt>
                <c:pt idx="36">
                  <c:v>1.461319471</c:v>
                </c:pt>
                <c:pt idx="37">
                  <c:v>1.3970698</c:v>
                </c:pt>
                <c:pt idx="38">
                  <c:v>-0.676103645</c:v>
                </c:pt>
                <c:pt idx="39">
                  <c:v>0.091603583</c:v>
                </c:pt>
                <c:pt idx="40">
                  <c:v>0.424670132</c:v>
                </c:pt>
                <c:pt idx="41">
                  <c:v>1.101483186</c:v>
                </c:pt>
                <c:pt idx="42">
                  <c:v>-2.599537107</c:v>
                </c:pt>
                <c:pt idx="43">
                  <c:v>0.543434133</c:v>
                </c:pt>
                <c:pt idx="44">
                  <c:v>1.966085183</c:v>
                </c:pt>
                <c:pt idx="45">
                  <c:v>-0.864567568</c:v>
                </c:pt>
                <c:pt idx="46">
                  <c:v>0.289922701</c:v>
                </c:pt>
                <c:pt idx="47">
                  <c:v>0.361759858</c:v>
                </c:pt>
                <c:pt idx="48">
                  <c:v>-0.472498705</c:v>
                </c:pt>
                <c:pt idx="49">
                  <c:v>-0.36348243</c:v>
                </c:pt>
                <c:pt idx="50">
                  <c:v>-1.265482365</c:v>
                </c:pt>
                <c:pt idx="51">
                  <c:v>-1.233110122</c:v>
                </c:pt>
              </c:strCache>
            </c:strRef>
          </c:xVal>
          <c:yVal>
            <c:numRef>
              <c:f>'Regression Results'!$B$30:$B$81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3-A14F-84BE-149D783F57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65375"/>
        <c:axId val="148667375"/>
      </c:scatterChart>
      <c:valAx>
        <c:axId val="148665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2</a:t>
                </a:r>
              </a:p>
            </c:rich>
          </c:tx>
          <c:overlay val="0"/>
        </c:title>
        <c:majorTickMark val="out"/>
        <c:minorTickMark val="none"/>
        <c:tickLblPos val="nextTo"/>
        <c:crossAx val="148667375"/>
        <c:crosses val="autoZero"/>
        <c:crossBetween val="midCat"/>
      </c:valAx>
      <c:valAx>
        <c:axId val="1486673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1486653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3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'Regression Results'!$E$2:$E$53</c:f>
              <c:strCache>
                <c:ptCount val="22"/>
                <c:pt idx="9">
                  <c:v>F</c:v>
                </c:pt>
                <c:pt idx="10">
                  <c:v>267.5515048</c:v>
                </c:pt>
                <c:pt idx="14">
                  <c:v>P-value</c:v>
                </c:pt>
                <c:pt idx="15">
                  <c:v>6.53586E-15</c:v>
                </c:pt>
                <c:pt idx="16">
                  <c:v>1.48616E-08</c:v>
                </c:pt>
                <c:pt idx="17">
                  <c:v>0.618844343</c:v>
                </c:pt>
                <c:pt idx="18">
                  <c:v>0.000111406</c:v>
                </c:pt>
                <c:pt idx="19">
                  <c:v>5.53751E-10</c:v>
                </c:pt>
                <c:pt idx="20">
                  <c:v>7.73334E-10</c:v>
                </c:pt>
                <c:pt idx="21">
                  <c:v>2.08834E-18</c:v>
                </c:pt>
              </c:strCache>
            </c:str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F8-C546-9A2E-04D0062BEA28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'Regression Results'!$E$2:$E$53</c:f>
              <c:strCache>
                <c:ptCount val="22"/>
                <c:pt idx="9">
                  <c:v>F</c:v>
                </c:pt>
                <c:pt idx="10">
                  <c:v>267.5515048</c:v>
                </c:pt>
                <c:pt idx="14">
                  <c:v>P-value</c:v>
                </c:pt>
                <c:pt idx="15">
                  <c:v>6.53586E-15</c:v>
                </c:pt>
                <c:pt idx="16">
                  <c:v>1.48616E-08</c:v>
                </c:pt>
                <c:pt idx="17">
                  <c:v>0.618844343</c:v>
                </c:pt>
                <c:pt idx="18">
                  <c:v>0.000111406</c:v>
                </c:pt>
                <c:pt idx="19">
                  <c:v>5.53751E-10</c:v>
                </c:pt>
                <c:pt idx="20">
                  <c:v>7.73334E-10</c:v>
                </c:pt>
                <c:pt idx="21">
                  <c:v>2.08834E-18</c:v>
                </c:pt>
              </c:strCache>
            </c:strRef>
          </c:xVal>
          <c:yVal>
            <c:numRef>
              <c:f>'Regression Results'!$B$30:$B$81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F8-C546-9A2E-04D0062B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83359"/>
        <c:axId val="205405871"/>
      </c:scatterChart>
      <c:valAx>
        <c:axId val="2047833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3</a:t>
                </a:r>
              </a:p>
            </c:rich>
          </c:tx>
          <c:overlay val="0"/>
        </c:title>
        <c:majorTickMark val="out"/>
        <c:minorTickMark val="none"/>
        <c:tickLblPos val="nextTo"/>
        <c:crossAx val="205405871"/>
        <c:crosses val="autoZero"/>
        <c:crossBetween val="midCat"/>
      </c:valAx>
      <c:valAx>
        <c:axId val="2054058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20478335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4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'Regression Results'!$F$2:$F$53</c:f>
              <c:strCache>
                <c:ptCount val="52"/>
                <c:pt idx="9">
                  <c:v>Significance F</c:v>
                </c:pt>
                <c:pt idx="10">
                  <c:v>1.73097E-33</c:v>
                </c:pt>
                <c:pt idx="14">
                  <c:v>Lower 95%</c:v>
                </c:pt>
                <c:pt idx="15">
                  <c:v>1250.57557</c:v>
                </c:pt>
                <c:pt idx="16">
                  <c:v>3.182075151</c:v>
                </c:pt>
                <c:pt idx="17">
                  <c:v>-8.426944325</c:v>
                </c:pt>
                <c:pt idx="18">
                  <c:v>1.945624991</c:v>
                </c:pt>
                <c:pt idx="19">
                  <c:v>-944.6338885</c:v>
                </c:pt>
                <c:pt idx="20">
                  <c:v>20.4387469</c:v>
                </c:pt>
                <c:pt idx="21">
                  <c:v>691.3463361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0.961538462</c:v>
                </c:pt>
                <c:pt idx="29">
                  <c:v>2.884615385</c:v>
                </c:pt>
                <c:pt idx="30">
                  <c:v>4.807692308</c:v>
                </c:pt>
                <c:pt idx="31">
                  <c:v>6.730769231</c:v>
                </c:pt>
                <c:pt idx="32">
                  <c:v>8.653846154</c:v>
                </c:pt>
                <c:pt idx="33">
                  <c:v>10.57692308</c:v>
                </c:pt>
                <c:pt idx="34">
                  <c:v>12.5</c:v>
                </c:pt>
                <c:pt idx="35">
                  <c:v>14.42307692</c:v>
                </c:pt>
                <c:pt idx="36">
                  <c:v>16.34615385</c:v>
                </c:pt>
                <c:pt idx="37">
                  <c:v>18.26923077</c:v>
                </c:pt>
                <c:pt idx="38">
                  <c:v>20.19230769</c:v>
                </c:pt>
                <c:pt idx="39">
                  <c:v>22.11538462</c:v>
                </c:pt>
                <c:pt idx="40">
                  <c:v>24.03846154</c:v>
                </c:pt>
                <c:pt idx="41">
                  <c:v>25.96153846</c:v>
                </c:pt>
                <c:pt idx="42">
                  <c:v>27.88461538</c:v>
                </c:pt>
                <c:pt idx="43">
                  <c:v>29.80769231</c:v>
                </c:pt>
                <c:pt idx="44">
                  <c:v>31.73076923</c:v>
                </c:pt>
                <c:pt idx="45">
                  <c:v>33.65384615</c:v>
                </c:pt>
                <c:pt idx="46">
                  <c:v>35.57692308</c:v>
                </c:pt>
                <c:pt idx="47">
                  <c:v>37.5</c:v>
                </c:pt>
                <c:pt idx="48">
                  <c:v>39.42307692</c:v>
                </c:pt>
                <c:pt idx="49">
                  <c:v>41.34615385</c:v>
                </c:pt>
                <c:pt idx="50">
                  <c:v>43.26923077</c:v>
                </c:pt>
                <c:pt idx="51">
                  <c:v>45.19230769</c:v>
                </c:pt>
              </c:strCache>
            </c:str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70-3F41-BC0B-41AFE89746DA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'Regression Results'!$F$2:$F$53</c:f>
              <c:strCache>
                <c:ptCount val="52"/>
                <c:pt idx="9">
                  <c:v>Significance F</c:v>
                </c:pt>
                <c:pt idx="10">
                  <c:v>1.73097E-33</c:v>
                </c:pt>
                <c:pt idx="14">
                  <c:v>Lower 95%</c:v>
                </c:pt>
                <c:pt idx="15">
                  <c:v>1250.57557</c:v>
                </c:pt>
                <c:pt idx="16">
                  <c:v>3.182075151</c:v>
                </c:pt>
                <c:pt idx="17">
                  <c:v>-8.426944325</c:v>
                </c:pt>
                <c:pt idx="18">
                  <c:v>1.945624991</c:v>
                </c:pt>
                <c:pt idx="19">
                  <c:v>-944.6338885</c:v>
                </c:pt>
                <c:pt idx="20">
                  <c:v>20.4387469</c:v>
                </c:pt>
                <c:pt idx="21">
                  <c:v>691.3463361</c:v>
                </c:pt>
                <c:pt idx="25">
                  <c:v>PROBABILITY OUTPUT</c:v>
                </c:pt>
                <c:pt idx="27">
                  <c:v>Percentile</c:v>
                </c:pt>
                <c:pt idx="28">
                  <c:v>0.961538462</c:v>
                </c:pt>
                <c:pt idx="29">
                  <c:v>2.884615385</c:v>
                </c:pt>
                <c:pt idx="30">
                  <c:v>4.807692308</c:v>
                </c:pt>
                <c:pt idx="31">
                  <c:v>6.730769231</c:v>
                </c:pt>
                <c:pt idx="32">
                  <c:v>8.653846154</c:v>
                </c:pt>
                <c:pt idx="33">
                  <c:v>10.57692308</c:v>
                </c:pt>
                <c:pt idx="34">
                  <c:v>12.5</c:v>
                </c:pt>
                <c:pt idx="35">
                  <c:v>14.42307692</c:v>
                </c:pt>
                <c:pt idx="36">
                  <c:v>16.34615385</c:v>
                </c:pt>
                <c:pt idx="37">
                  <c:v>18.26923077</c:v>
                </c:pt>
                <c:pt idx="38">
                  <c:v>20.19230769</c:v>
                </c:pt>
                <c:pt idx="39">
                  <c:v>22.11538462</c:v>
                </c:pt>
                <c:pt idx="40">
                  <c:v>24.03846154</c:v>
                </c:pt>
                <c:pt idx="41">
                  <c:v>25.96153846</c:v>
                </c:pt>
                <c:pt idx="42">
                  <c:v>27.88461538</c:v>
                </c:pt>
                <c:pt idx="43">
                  <c:v>29.80769231</c:v>
                </c:pt>
                <c:pt idx="44">
                  <c:v>31.73076923</c:v>
                </c:pt>
                <c:pt idx="45">
                  <c:v>33.65384615</c:v>
                </c:pt>
                <c:pt idx="46">
                  <c:v>35.57692308</c:v>
                </c:pt>
                <c:pt idx="47">
                  <c:v>37.5</c:v>
                </c:pt>
                <c:pt idx="48">
                  <c:v>39.42307692</c:v>
                </c:pt>
                <c:pt idx="49">
                  <c:v>41.34615385</c:v>
                </c:pt>
                <c:pt idx="50">
                  <c:v>43.26923077</c:v>
                </c:pt>
                <c:pt idx="51">
                  <c:v>45.19230769</c:v>
                </c:pt>
              </c:strCache>
            </c:strRef>
          </c:xVal>
          <c:yVal>
            <c:numRef>
              <c:f>'Regression Results'!$B$30:$B$81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70-3F41-BC0B-41AFE8974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03327"/>
        <c:axId val="204195151"/>
      </c:scatterChart>
      <c:valAx>
        <c:axId val="2042033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4</a:t>
                </a:r>
              </a:p>
            </c:rich>
          </c:tx>
          <c:overlay val="0"/>
        </c:title>
        <c:majorTickMark val="out"/>
        <c:minorTickMark val="none"/>
        <c:tickLblPos val="nextTo"/>
        <c:crossAx val="204195151"/>
        <c:crosses val="autoZero"/>
        <c:crossBetween val="midCat"/>
      </c:valAx>
      <c:valAx>
        <c:axId val="2041951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20420332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5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'Regression Results'!$G$2:$G$53</c:f>
              <c:strCache>
                <c:ptCount val="52"/>
                <c:pt idx="14">
                  <c:v>Upper 95%</c:v>
                </c:pt>
                <c:pt idx="15">
                  <c:v>1785.062782</c:v>
                </c:pt>
                <c:pt idx="16">
                  <c:v>5.811187983</c:v>
                </c:pt>
                <c:pt idx="17">
                  <c:v>14.00673034</c:v>
                </c:pt>
                <c:pt idx="18">
                  <c:v>5.474554659</c:v>
                </c:pt>
                <c:pt idx="19">
                  <c:v>-559.2166985</c:v>
                </c:pt>
                <c:pt idx="20">
                  <c:v>34.76857072</c:v>
                </c:pt>
                <c:pt idx="21">
                  <c:v>917.0735955</c:v>
                </c:pt>
                <c:pt idx="27">
                  <c:v>Y</c:v>
                </c:pt>
                <c:pt idx="28">
                  <c:v>2323.12</c:v>
                </c:pt>
                <c:pt idx="29">
                  <c:v>2330.41</c:v>
                </c:pt>
                <c:pt idx="30">
                  <c:v>2351.63</c:v>
                </c:pt>
                <c:pt idx="31">
                  <c:v>2398.48</c:v>
                </c:pt>
                <c:pt idx="32">
                  <c:v>2459.03</c:v>
                </c:pt>
                <c:pt idx="33">
                  <c:v>2510.82</c:v>
                </c:pt>
                <c:pt idx="34">
                  <c:v>2523.34</c:v>
                </c:pt>
                <c:pt idx="35">
                  <c:v>2557.31</c:v>
                </c:pt>
                <c:pt idx="36">
                  <c:v>2611.66</c:v>
                </c:pt>
                <c:pt idx="37">
                  <c:v>2658.95</c:v>
                </c:pt>
                <c:pt idx="38">
                  <c:v>2706.27</c:v>
                </c:pt>
                <c:pt idx="39">
                  <c:v>2707.15</c:v>
                </c:pt>
                <c:pt idx="40">
                  <c:v>2708.6</c:v>
                </c:pt>
                <c:pt idx="41">
                  <c:v>2734.97</c:v>
                </c:pt>
                <c:pt idx="42">
                  <c:v>2761.15</c:v>
                </c:pt>
                <c:pt idx="43">
                  <c:v>2801.63</c:v>
                </c:pt>
                <c:pt idx="44">
                  <c:v>2802.04</c:v>
                </c:pt>
                <c:pt idx="45">
                  <c:v>2818.97</c:v>
                </c:pt>
                <c:pt idx="46">
                  <c:v>2848.53</c:v>
                </c:pt>
                <c:pt idx="47">
                  <c:v>2881.28</c:v>
                </c:pt>
                <c:pt idx="48">
                  <c:v>2931.35</c:v>
                </c:pt>
                <c:pt idx="49">
                  <c:v>2962.99</c:v>
                </c:pt>
                <c:pt idx="50">
                  <c:v>3060.15</c:v>
                </c:pt>
                <c:pt idx="51">
                  <c:v>3249.66</c:v>
                </c:pt>
              </c:strCache>
            </c:str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77-2E49-B32B-92A70D5958E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'Regression Results'!$G$2:$G$53</c:f>
              <c:strCache>
                <c:ptCount val="52"/>
                <c:pt idx="14">
                  <c:v>Upper 95%</c:v>
                </c:pt>
                <c:pt idx="15">
                  <c:v>1785.062782</c:v>
                </c:pt>
                <c:pt idx="16">
                  <c:v>5.811187983</c:v>
                </c:pt>
                <c:pt idx="17">
                  <c:v>14.00673034</c:v>
                </c:pt>
                <c:pt idx="18">
                  <c:v>5.474554659</c:v>
                </c:pt>
                <c:pt idx="19">
                  <c:v>-559.2166985</c:v>
                </c:pt>
                <c:pt idx="20">
                  <c:v>34.76857072</c:v>
                </c:pt>
                <c:pt idx="21">
                  <c:v>917.0735955</c:v>
                </c:pt>
                <c:pt idx="27">
                  <c:v>Y</c:v>
                </c:pt>
                <c:pt idx="28">
                  <c:v>2323.12</c:v>
                </c:pt>
                <c:pt idx="29">
                  <c:v>2330.41</c:v>
                </c:pt>
                <c:pt idx="30">
                  <c:v>2351.63</c:v>
                </c:pt>
                <c:pt idx="31">
                  <c:v>2398.48</c:v>
                </c:pt>
                <c:pt idx="32">
                  <c:v>2459.03</c:v>
                </c:pt>
                <c:pt idx="33">
                  <c:v>2510.82</c:v>
                </c:pt>
                <c:pt idx="34">
                  <c:v>2523.34</c:v>
                </c:pt>
                <c:pt idx="35">
                  <c:v>2557.31</c:v>
                </c:pt>
                <c:pt idx="36">
                  <c:v>2611.66</c:v>
                </c:pt>
                <c:pt idx="37">
                  <c:v>2658.95</c:v>
                </c:pt>
                <c:pt idx="38">
                  <c:v>2706.27</c:v>
                </c:pt>
                <c:pt idx="39">
                  <c:v>2707.15</c:v>
                </c:pt>
                <c:pt idx="40">
                  <c:v>2708.6</c:v>
                </c:pt>
                <c:pt idx="41">
                  <c:v>2734.97</c:v>
                </c:pt>
                <c:pt idx="42">
                  <c:v>2761.15</c:v>
                </c:pt>
                <c:pt idx="43">
                  <c:v>2801.63</c:v>
                </c:pt>
                <c:pt idx="44">
                  <c:v>2802.04</c:v>
                </c:pt>
                <c:pt idx="45">
                  <c:v>2818.97</c:v>
                </c:pt>
                <c:pt idx="46">
                  <c:v>2848.53</c:v>
                </c:pt>
                <c:pt idx="47">
                  <c:v>2881.28</c:v>
                </c:pt>
                <c:pt idx="48">
                  <c:v>2931.35</c:v>
                </c:pt>
                <c:pt idx="49">
                  <c:v>2962.99</c:v>
                </c:pt>
                <c:pt idx="50">
                  <c:v>3060.15</c:v>
                </c:pt>
                <c:pt idx="51">
                  <c:v>3249.66</c:v>
                </c:pt>
              </c:strCache>
            </c:strRef>
          </c:xVal>
          <c:yVal>
            <c:numRef>
              <c:f>'Regression Results'!$B$30:$B$81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77-2E49-B32B-92A70D595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624496"/>
        <c:axId val="207204335"/>
      </c:scatterChart>
      <c:valAx>
        <c:axId val="81162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5</a:t>
                </a:r>
              </a:p>
            </c:rich>
          </c:tx>
          <c:overlay val="0"/>
        </c:title>
        <c:majorTickMark val="out"/>
        <c:minorTickMark val="none"/>
        <c:tickLblPos val="nextTo"/>
        <c:crossAx val="207204335"/>
        <c:crosses val="autoZero"/>
        <c:crossBetween val="midCat"/>
      </c:valAx>
      <c:valAx>
        <c:axId val="20720433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811624496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6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strRef>
              <c:f>'Regression Results'!$H$2:$H$53</c:f>
              <c:strCache>
                <c:ptCount val="22"/>
                <c:pt idx="14">
                  <c:v>Lower 95.0%</c:v>
                </c:pt>
                <c:pt idx="15">
                  <c:v>1250.57557</c:v>
                </c:pt>
                <c:pt idx="16">
                  <c:v>3.182075151</c:v>
                </c:pt>
                <c:pt idx="17">
                  <c:v>-8.426944325</c:v>
                </c:pt>
                <c:pt idx="18">
                  <c:v>1.945624991</c:v>
                </c:pt>
                <c:pt idx="19">
                  <c:v>-944.6338885</c:v>
                </c:pt>
                <c:pt idx="20">
                  <c:v>20.4387469</c:v>
                </c:pt>
                <c:pt idx="21">
                  <c:v>691.3463361</c:v>
                </c:pt>
              </c:strCache>
            </c:strRef>
          </c:xVal>
          <c:yVal>
            <c:numRef>
              <c:f>'Marketing Mix Model'!$B$2:$B$53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20-B64A-8C0F-12850846B869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strRef>
              <c:f>'Regression Results'!$H$2:$H$53</c:f>
              <c:strCache>
                <c:ptCount val="22"/>
                <c:pt idx="14">
                  <c:v>Lower 95.0%</c:v>
                </c:pt>
                <c:pt idx="15">
                  <c:v>1250.57557</c:v>
                </c:pt>
                <c:pt idx="16">
                  <c:v>3.182075151</c:v>
                </c:pt>
                <c:pt idx="17">
                  <c:v>-8.426944325</c:v>
                </c:pt>
                <c:pt idx="18">
                  <c:v>1.945624991</c:v>
                </c:pt>
                <c:pt idx="19">
                  <c:v>-944.6338885</c:v>
                </c:pt>
                <c:pt idx="20">
                  <c:v>20.4387469</c:v>
                </c:pt>
                <c:pt idx="21">
                  <c:v>691.3463361</c:v>
                </c:pt>
              </c:strCache>
            </c:strRef>
          </c:xVal>
          <c:yVal>
            <c:numRef>
              <c:f>'Regression Results'!$B$30:$B$81</c:f>
              <c:numCache>
                <c:formatCode>General</c:formatCode>
                <c:ptCount val="5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2509.0857983506198</c:v>
                </c:pt>
                <c:pt idx="5">
                  <c:v>2613.979701843034</c:v>
                </c:pt>
                <c:pt idx="6">
                  <c:v>2514.6065301133785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3567.3970608891741</c:v>
                </c:pt>
                <c:pt idx="12">
                  <c:v>3520.4708409057257</c:v>
                </c:pt>
                <c:pt idx="13">
                  <c:v>2804.5925832859448</c:v>
                </c:pt>
                <c:pt idx="14">
                  <c:v>2884.643193845945</c:v>
                </c:pt>
                <c:pt idx="15">
                  <c:v>2445.1921318293007</c:v>
                </c:pt>
                <c:pt idx="16">
                  <c:v>2425.8695706596454</c:v>
                </c:pt>
                <c:pt idx="17">
                  <c:v>2583.3580615260048</c:v>
                </c:pt>
                <c:pt idx="18">
                  <c:v>3387.5680273499229</c:v>
                </c:pt>
                <c:pt idx="19">
                  <c:v>2655.1275744418667</c:v>
                </c:pt>
                <c:pt idx="20">
                  <c:v>2726.8970873577287</c:v>
                </c:pt>
                <c:pt idx="21">
                  <c:v>2900.8001378846252</c:v>
                </c:pt>
                <c:pt idx="22">
                  <c:v>2983.6111143260046</c:v>
                </c:pt>
                <c:pt idx="23">
                  <c:v>4822.9958641945459</c:v>
                </c:pt>
                <c:pt idx="24">
                  <c:v>3982.9011419126969</c:v>
                </c:pt>
                <c:pt idx="25">
                  <c:v>4466.1970660662737</c:v>
                </c:pt>
                <c:pt idx="26">
                  <c:v>4521.6996549493379</c:v>
                </c:pt>
                <c:pt idx="27">
                  <c:v>5372.8358407567039</c:v>
                </c:pt>
                <c:pt idx="28">
                  <c:v>4521.6996549493379</c:v>
                </c:pt>
                <c:pt idx="29">
                  <c:v>4897.3413097291204</c:v>
                </c:pt>
                <c:pt idx="30">
                  <c:v>4913.9035050173961</c:v>
                </c:pt>
                <c:pt idx="31">
                  <c:v>4767.3088420488157</c:v>
                </c:pt>
                <c:pt idx="32">
                  <c:v>5332.3016698310139</c:v>
                </c:pt>
                <c:pt idx="33">
                  <c:v>4815.765407644787</c:v>
                </c:pt>
                <c:pt idx="34">
                  <c:v>4926.1800428999595</c:v>
                </c:pt>
                <c:pt idx="35">
                  <c:v>3860.641234160164</c:v>
                </c:pt>
                <c:pt idx="36">
                  <c:v>3833.0375753463709</c:v>
                </c:pt>
                <c:pt idx="37">
                  <c:v>3504.438088006134</c:v>
                </c:pt>
                <c:pt idx="38">
                  <c:v>3449.2307703785482</c:v>
                </c:pt>
                <c:pt idx="39">
                  <c:v>3532.0417468199271</c:v>
                </c:pt>
                <c:pt idx="40">
                  <c:v>3391.1154512418434</c:v>
                </c:pt>
                <c:pt idx="41">
                  <c:v>3313.8252065632232</c:v>
                </c:pt>
                <c:pt idx="42">
                  <c:v>3396.6361830046021</c:v>
                </c:pt>
                <c:pt idx="43">
                  <c:v>3095.7563019342579</c:v>
                </c:pt>
                <c:pt idx="44">
                  <c:v>3891.5375344862987</c:v>
                </c:pt>
                <c:pt idx="45">
                  <c:v>3214.3043992058288</c:v>
                </c:pt>
                <c:pt idx="46">
                  <c:v>2921.7056157796223</c:v>
                </c:pt>
                <c:pt idx="47">
                  <c:v>3839.090582740092</c:v>
                </c:pt>
                <c:pt idx="48">
                  <c:v>2896.5670515917309</c:v>
                </c:pt>
                <c:pt idx="49">
                  <c:v>2706.1018057765586</c:v>
                </c:pt>
                <c:pt idx="50">
                  <c:v>2573.6042434703518</c:v>
                </c:pt>
                <c:pt idx="51">
                  <c:v>3463.3855516170288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20-B64A-8C0F-12850846B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75775"/>
        <c:axId val="206677503"/>
      </c:scatterChart>
      <c:valAx>
        <c:axId val="206675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6</a:t>
                </a:r>
              </a:p>
            </c:rich>
          </c:tx>
          <c:overlay val="0"/>
        </c:title>
        <c:majorTickMark val="out"/>
        <c:minorTickMark val="none"/>
        <c:tickLblPos val="nextTo"/>
        <c:crossAx val="206677503"/>
        <c:crosses val="autoZero"/>
        <c:crossBetween val="midCat"/>
      </c:valAx>
      <c:valAx>
        <c:axId val="2066775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[$$]#,##0" sourceLinked="1"/>
        <c:majorTickMark val="out"/>
        <c:minorTickMark val="none"/>
        <c:tickLblPos val="nextTo"/>
        <c:crossAx val="20667577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Results'!$F$30:$F$81</c:f>
              <c:numCache>
                <c:formatCode>General</c:formatCode>
                <c:ptCount val="52"/>
                <c:pt idx="0">
                  <c:v>0.96153846153846156</c:v>
                </c:pt>
                <c:pt idx="1">
                  <c:v>2.8846153846153846</c:v>
                </c:pt>
                <c:pt idx="2">
                  <c:v>4.8076923076923075</c:v>
                </c:pt>
                <c:pt idx="3">
                  <c:v>6.7307692307692308</c:v>
                </c:pt>
                <c:pt idx="4">
                  <c:v>8.6538461538461533</c:v>
                </c:pt>
                <c:pt idx="5">
                  <c:v>10.576923076923077</c:v>
                </c:pt>
                <c:pt idx="6">
                  <c:v>12.5</c:v>
                </c:pt>
                <c:pt idx="7">
                  <c:v>14.423076923076923</c:v>
                </c:pt>
                <c:pt idx="8">
                  <c:v>16.346153846153847</c:v>
                </c:pt>
                <c:pt idx="9">
                  <c:v>18.269230769230766</c:v>
                </c:pt>
                <c:pt idx="10">
                  <c:v>20.19230769230769</c:v>
                </c:pt>
                <c:pt idx="11">
                  <c:v>22.115384615384613</c:v>
                </c:pt>
                <c:pt idx="12">
                  <c:v>24.038461538461537</c:v>
                </c:pt>
                <c:pt idx="13">
                  <c:v>25.96153846153846</c:v>
                </c:pt>
                <c:pt idx="14">
                  <c:v>27.884615384615383</c:v>
                </c:pt>
                <c:pt idx="15">
                  <c:v>29.807692307692307</c:v>
                </c:pt>
                <c:pt idx="16">
                  <c:v>31.73076923076923</c:v>
                </c:pt>
                <c:pt idx="17">
                  <c:v>33.653846153846153</c:v>
                </c:pt>
                <c:pt idx="18">
                  <c:v>35.576923076923073</c:v>
                </c:pt>
                <c:pt idx="19">
                  <c:v>37.5</c:v>
                </c:pt>
                <c:pt idx="20">
                  <c:v>39.42307692307692</c:v>
                </c:pt>
                <c:pt idx="21">
                  <c:v>41.346153846153847</c:v>
                </c:pt>
                <c:pt idx="22">
                  <c:v>43.269230769230766</c:v>
                </c:pt>
                <c:pt idx="23">
                  <c:v>45.192307692307693</c:v>
                </c:pt>
                <c:pt idx="24">
                  <c:v>47.115384615384613</c:v>
                </c:pt>
                <c:pt idx="25">
                  <c:v>49.03846153846154</c:v>
                </c:pt>
                <c:pt idx="26">
                  <c:v>50.96153846153846</c:v>
                </c:pt>
                <c:pt idx="27">
                  <c:v>52.884615384615387</c:v>
                </c:pt>
                <c:pt idx="28">
                  <c:v>54.807692307692307</c:v>
                </c:pt>
                <c:pt idx="29">
                  <c:v>56.730769230769234</c:v>
                </c:pt>
                <c:pt idx="30">
                  <c:v>58.653846153846153</c:v>
                </c:pt>
                <c:pt idx="31">
                  <c:v>60.57692307692308</c:v>
                </c:pt>
                <c:pt idx="32">
                  <c:v>62.5</c:v>
                </c:pt>
                <c:pt idx="33">
                  <c:v>64.42307692307692</c:v>
                </c:pt>
                <c:pt idx="34">
                  <c:v>66.346153846153854</c:v>
                </c:pt>
                <c:pt idx="35">
                  <c:v>68.269230769230774</c:v>
                </c:pt>
                <c:pt idx="36">
                  <c:v>70.192307692307693</c:v>
                </c:pt>
                <c:pt idx="37">
                  <c:v>72.115384615384627</c:v>
                </c:pt>
                <c:pt idx="38">
                  <c:v>74.038461538461547</c:v>
                </c:pt>
                <c:pt idx="39">
                  <c:v>75.961538461538467</c:v>
                </c:pt>
                <c:pt idx="40">
                  <c:v>77.884615384615387</c:v>
                </c:pt>
                <c:pt idx="41">
                  <c:v>79.807692307692321</c:v>
                </c:pt>
                <c:pt idx="42">
                  <c:v>81.730769230769241</c:v>
                </c:pt>
                <c:pt idx="43">
                  <c:v>83.65384615384616</c:v>
                </c:pt>
                <c:pt idx="44">
                  <c:v>85.57692307692308</c:v>
                </c:pt>
                <c:pt idx="45">
                  <c:v>87.500000000000014</c:v>
                </c:pt>
                <c:pt idx="46">
                  <c:v>89.423076923076934</c:v>
                </c:pt>
                <c:pt idx="47">
                  <c:v>91.346153846153854</c:v>
                </c:pt>
                <c:pt idx="48">
                  <c:v>93.269230769230774</c:v>
                </c:pt>
                <c:pt idx="49">
                  <c:v>95.192307692307693</c:v>
                </c:pt>
                <c:pt idx="50">
                  <c:v>97.115384615384627</c:v>
                </c:pt>
                <c:pt idx="51">
                  <c:v>99.038461538461547</c:v>
                </c:pt>
              </c:numCache>
            </c:numRef>
          </c:xVal>
          <c:yVal>
            <c:numRef>
              <c:f>'Regression Results'!$G$30:$G$81</c:f>
              <c:numCache>
                <c:formatCode>General</c:formatCode>
                <c:ptCount val="52"/>
                <c:pt idx="0">
                  <c:v>2323.12</c:v>
                </c:pt>
                <c:pt idx="1">
                  <c:v>2330.41</c:v>
                </c:pt>
                <c:pt idx="2">
                  <c:v>2351.63</c:v>
                </c:pt>
                <c:pt idx="3">
                  <c:v>2398.48</c:v>
                </c:pt>
                <c:pt idx="4">
                  <c:v>2459.0300000000002</c:v>
                </c:pt>
                <c:pt idx="5">
                  <c:v>2510.8200000000002</c:v>
                </c:pt>
                <c:pt idx="6">
                  <c:v>2523.34</c:v>
                </c:pt>
                <c:pt idx="7">
                  <c:v>2557.31</c:v>
                </c:pt>
                <c:pt idx="8">
                  <c:v>2611.66</c:v>
                </c:pt>
                <c:pt idx="9">
                  <c:v>2658.95</c:v>
                </c:pt>
                <c:pt idx="10">
                  <c:v>2706.27</c:v>
                </c:pt>
                <c:pt idx="11">
                  <c:v>2707.15</c:v>
                </c:pt>
                <c:pt idx="12">
                  <c:v>2708.6</c:v>
                </c:pt>
                <c:pt idx="13">
                  <c:v>2734.97</c:v>
                </c:pt>
                <c:pt idx="14">
                  <c:v>2761.15</c:v>
                </c:pt>
                <c:pt idx="15">
                  <c:v>2801.63</c:v>
                </c:pt>
                <c:pt idx="16">
                  <c:v>2802.04</c:v>
                </c:pt>
                <c:pt idx="17">
                  <c:v>2818.97</c:v>
                </c:pt>
                <c:pt idx="18">
                  <c:v>2848.53</c:v>
                </c:pt>
                <c:pt idx="19">
                  <c:v>2881.28</c:v>
                </c:pt>
                <c:pt idx="20">
                  <c:v>2931.35</c:v>
                </c:pt>
                <c:pt idx="21">
                  <c:v>2962.99</c:v>
                </c:pt>
                <c:pt idx="22">
                  <c:v>3060.15</c:v>
                </c:pt>
                <c:pt idx="23">
                  <c:v>3249.66</c:v>
                </c:pt>
                <c:pt idx="24">
                  <c:v>3250.96</c:v>
                </c:pt>
                <c:pt idx="25">
                  <c:v>3302.99</c:v>
                </c:pt>
                <c:pt idx="26">
                  <c:v>3318.82</c:v>
                </c:pt>
                <c:pt idx="27">
                  <c:v>3395.17</c:v>
                </c:pt>
                <c:pt idx="28">
                  <c:v>3396.71</c:v>
                </c:pt>
                <c:pt idx="29">
                  <c:v>3429.26</c:v>
                </c:pt>
                <c:pt idx="30">
                  <c:v>3439.85</c:v>
                </c:pt>
                <c:pt idx="31">
                  <c:v>3506.81</c:v>
                </c:pt>
                <c:pt idx="32">
                  <c:v>3543.52</c:v>
                </c:pt>
                <c:pt idx="33">
                  <c:v>3577.04</c:v>
                </c:pt>
                <c:pt idx="34">
                  <c:v>3580.57</c:v>
                </c:pt>
                <c:pt idx="35">
                  <c:v>3581.54</c:v>
                </c:pt>
                <c:pt idx="36">
                  <c:v>3856.38</c:v>
                </c:pt>
                <c:pt idx="37">
                  <c:v>3885.19</c:v>
                </c:pt>
                <c:pt idx="38">
                  <c:v>3933.05</c:v>
                </c:pt>
                <c:pt idx="39">
                  <c:v>4034.12</c:v>
                </c:pt>
                <c:pt idx="40">
                  <c:v>4073.66</c:v>
                </c:pt>
                <c:pt idx="41">
                  <c:v>4436.8999999999996</c:v>
                </c:pt>
                <c:pt idx="42">
                  <c:v>4510.32</c:v>
                </c:pt>
                <c:pt idx="43">
                  <c:v>4645.67</c:v>
                </c:pt>
                <c:pt idx="44">
                  <c:v>4758.76</c:v>
                </c:pt>
                <c:pt idx="45">
                  <c:v>4773.62</c:v>
                </c:pt>
                <c:pt idx="46">
                  <c:v>4831.16</c:v>
                </c:pt>
                <c:pt idx="47">
                  <c:v>4846.53</c:v>
                </c:pt>
                <c:pt idx="48">
                  <c:v>4866.54</c:v>
                </c:pt>
                <c:pt idx="49">
                  <c:v>4999.6400000000003</c:v>
                </c:pt>
                <c:pt idx="50">
                  <c:v>5209.8999999999996</c:v>
                </c:pt>
                <c:pt idx="51">
                  <c:v>5427.97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D5-9546-843A-59F1AC3F6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9109519"/>
        <c:axId val="1609111791"/>
      </c:scatterChart>
      <c:valAx>
        <c:axId val="16091095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111791"/>
        <c:crosses val="autoZero"/>
        <c:crossBetween val="midCat"/>
      </c:valAx>
      <c:valAx>
        <c:axId val="16091117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091095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Lagged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Effect'!$C$5</c:f>
              <c:strCache>
                <c:ptCount val="1"/>
                <c:pt idx="0">
                  <c:v>Newspaper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Effect'!$C$6:$C$57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E-2747-B5C5-7B106C9AE38F}"/>
            </c:ext>
          </c:extLst>
        </c:ser>
        <c:ser>
          <c:idx val="1"/>
          <c:order val="1"/>
          <c:tx>
            <c:strRef>
              <c:f>'Adstocks &amp; Diminishing Effect'!$E$5</c:f>
              <c:strCache>
                <c:ptCount val="1"/>
                <c:pt idx="0">
                  <c:v>Newspaper Ads - Adstock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Effect'!$E$6:$E$57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260</c:v>
                </c:pt>
                <c:pt idx="25">
                  <c:v>278</c:v>
                </c:pt>
                <c:pt idx="26">
                  <c:v>283.39999999999998</c:v>
                </c:pt>
                <c:pt idx="27">
                  <c:v>285.02</c:v>
                </c:pt>
                <c:pt idx="28">
                  <c:v>285.50599999999997</c:v>
                </c:pt>
                <c:pt idx="29">
                  <c:v>285.65179999999998</c:v>
                </c:pt>
                <c:pt idx="30">
                  <c:v>285.69553999999999</c:v>
                </c:pt>
                <c:pt idx="31">
                  <c:v>285.708662</c:v>
                </c:pt>
                <c:pt idx="32">
                  <c:v>285.71259859999998</c:v>
                </c:pt>
                <c:pt idx="33">
                  <c:v>285.71377957999999</c:v>
                </c:pt>
                <c:pt idx="34">
                  <c:v>285.71413387400003</c:v>
                </c:pt>
                <c:pt idx="35">
                  <c:v>85.714240162199999</c:v>
                </c:pt>
                <c:pt idx="36">
                  <c:v>25.71427204866</c:v>
                </c:pt>
                <c:pt idx="37">
                  <c:v>7.7142816145979998</c:v>
                </c:pt>
                <c:pt idx="38">
                  <c:v>2.3142844843793999</c:v>
                </c:pt>
                <c:pt idx="39">
                  <c:v>0.69428534531381991</c:v>
                </c:pt>
                <c:pt idx="40">
                  <c:v>0.20828560359414597</c:v>
                </c:pt>
                <c:pt idx="41">
                  <c:v>6.2485681078243788E-2</c:v>
                </c:pt>
                <c:pt idx="42">
                  <c:v>1.8745704323473136E-2</c:v>
                </c:pt>
                <c:pt idx="43">
                  <c:v>5.6237112970419405E-3</c:v>
                </c:pt>
                <c:pt idx="44">
                  <c:v>1.6871133891125821E-3</c:v>
                </c:pt>
                <c:pt idx="45">
                  <c:v>5.0613401673377462E-4</c:v>
                </c:pt>
                <c:pt idx="46">
                  <c:v>1.5184020502013239E-4</c:v>
                </c:pt>
                <c:pt idx="47">
                  <c:v>4.5552061506039716E-5</c:v>
                </c:pt>
                <c:pt idx="48">
                  <c:v>1.3665618451811915E-5</c:v>
                </c:pt>
                <c:pt idx="49">
                  <c:v>4.0996855355435745E-6</c:v>
                </c:pt>
                <c:pt idx="50">
                  <c:v>1.2299056606630723E-6</c:v>
                </c:pt>
                <c:pt idx="51">
                  <c:v>3.6897169819892168E-7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AE-2747-B5C5-7B106C9AE3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58191"/>
        <c:axId val="501899935"/>
      </c:lineChart>
      <c:catAx>
        <c:axId val="50145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99935"/>
        <c:crosses val="autoZero"/>
        <c:auto val="1"/>
        <c:lblAlgn val="ctr"/>
        <c:lblOffset val="100"/>
        <c:noMultiLvlLbl val="0"/>
      </c:catAx>
      <c:valAx>
        <c:axId val="501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4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Diminishing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Effect'!$D$5</c:f>
              <c:strCache>
                <c:ptCount val="1"/>
                <c:pt idx="0">
                  <c:v>Social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Effect'!$D$6:$D$57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C5-0E4E-99B1-2530E9E9D993}"/>
            </c:ext>
          </c:extLst>
        </c:ser>
        <c:ser>
          <c:idx val="1"/>
          <c:order val="1"/>
          <c:tx>
            <c:strRef>
              <c:f>'Adstocks &amp; Diminishing Effect'!$G$5</c:f>
              <c:strCache>
                <c:ptCount val="1"/>
                <c:pt idx="0">
                  <c:v>Social Ads Diminishing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Effect'!$G$6:$G$57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29.928050775697603</c:v>
                </c:pt>
                <c:pt idx="26">
                  <c:v>29.928050775697603</c:v>
                </c:pt>
                <c:pt idx="27">
                  <c:v>29.928050775697603</c:v>
                </c:pt>
                <c:pt idx="28">
                  <c:v>29.928050775697603</c:v>
                </c:pt>
                <c:pt idx="29">
                  <c:v>52.10776292227709</c:v>
                </c:pt>
                <c:pt idx="30">
                  <c:v>52.10776292227709</c:v>
                </c:pt>
                <c:pt idx="31">
                  <c:v>52.10776292227709</c:v>
                </c:pt>
                <c:pt idx="32">
                  <c:v>52.10776292227709</c:v>
                </c:pt>
                <c:pt idx="33">
                  <c:v>17.189151347155786</c:v>
                </c:pt>
                <c:pt idx="34">
                  <c:v>17.189151347155786</c:v>
                </c:pt>
                <c:pt idx="35">
                  <c:v>17.189151347155786</c:v>
                </c:pt>
                <c:pt idx="36">
                  <c:v>17.189151347155786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C5-0E4E-99B1-2530E9E9D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74527"/>
        <c:axId val="482242191"/>
      </c:lineChart>
      <c:catAx>
        <c:axId val="48137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242191"/>
        <c:crosses val="autoZero"/>
        <c:auto val="1"/>
        <c:lblAlgn val="ctr"/>
        <c:lblOffset val="100"/>
        <c:noMultiLvlLbl val="0"/>
      </c:catAx>
      <c:valAx>
        <c:axId val="482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'Marketing Mix Model'!$L$1</c:f>
              <c:strCache>
                <c:ptCount val="1"/>
                <c:pt idx="0">
                  <c:v>Error%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'Marketing Mix Model'!$L$2:$L$53</c:f>
              <c:numCache>
                <c:formatCode>0.00%</c:formatCode>
                <c:ptCount val="52"/>
                <c:pt idx="0">
                  <c:v>3.5623711332112416E-2</c:v>
                </c:pt>
                <c:pt idx="1">
                  <c:v>-5.8691243137435491E-2</c:v>
                </c:pt>
                <c:pt idx="2">
                  <c:v>0.10852614170570159</c:v>
                </c:pt>
                <c:pt idx="3">
                  <c:v>2.4573319512630473E-2</c:v>
                </c:pt>
                <c:pt idx="4">
                  <c:v>4.6114955451210686E-2</c:v>
                </c:pt>
                <c:pt idx="5">
                  <c:v>8.8820973749805931E-4</c:v>
                </c:pt>
                <c:pt idx="6">
                  <c:v>-1.6698589489198185E-2</c:v>
                </c:pt>
                <c:pt idx="7">
                  <c:v>1.4929108561053278E-2</c:v>
                </c:pt>
                <c:pt idx="8">
                  <c:v>-7.4996511544446476E-2</c:v>
                </c:pt>
                <c:pt idx="9">
                  <c:v>-6.9727302232384214E-2</c:v>
                </c:pt>
                <c:pt idx="10">
                  <c:v>3.5549290156651848E-2</c:v>
                </c:pt>
                <c:pt idx="11">
                  <c:v>-3.6790061668466371E-3</c:v>
                </c:pt>
                <c:pt idx="12">
                  <c:v>-1.7051089501799298E-2</c:v>
                </c:pt>
                <c:pt idx="13">
                  <c:v>-5.3458640330900545E-2</c:v>
                </c:pt>
                <c:pt idx="14">
                  <c:v>0.14888490367527135</c:v>
                </c:pt>
                <c:pt idx="15">
                  <c:v>-3.0970011243312213E-2</c:v>
                </c:pt>
                <c:pt idx="16">
                  <c:v>-0.10438249624911559</c:v>
                </c:pt>
                <c:pt idx="17">
                  <c:v>5.0559798589689668E-2</c:v>
                </c:pt>
                <c:pt idx="18">
                  <c:v>-1.2157717014772088E-2</c:v>
                </c:pt>
                <c:pt idx="19">
                  <c:v>-1.9216676415467693E-2</c:v>
                </c:pt>
                <c:pt idx="20">
                  <c:v>2.5554104950348384E-2</c:v>
                </c:pt>
                <c:pt idx="21">
                  <c:v>1.834986392441891E-2</c:v>
                </c:pt>
                <c:pt idx="22">
                  <c:v>6.4955441769971214E-2</c:v>
                </c:pt>
                <c:pt idx="23">
                  <c:v>3.8170137826093076E-2</c:v>
                </c:pt>
                <c:pt idx="24">
                  <c:v>-1.2696414109471962E-2</c:v>
                </c:pt>
                <c:pt idx="25">
                  <c:v>-9.7826615259507133E-3</c:v>
                </c:pt>
                <c:pt idx="26">
                  <c:v>1.9112365604214254E-2</c:v>
                </c:pt>
                <c:pt idx="27">
                  <c:v>-1.0157417827161237E-2</c:v>
                </c:pt>
                <c:pt idx="28">
                  <c:v>-4.9815570663505275E-2</c:v>
                </c:pt>
                <c:pt idx="29">
                  <c:v>2.5917712287345986E-2</c:v>
                </c:pt>
                <c:pt idx="30">
                  <c:v>9.7324803695019793E-3</c:v>
                </c:pt>
                <c:pt idx="31">
                  <c:v>-1.6345954311885839E-2</c:v>
                </c:pt>
                <c:pt idx="32">
                  <c:v>2.3494053596232994E-2</c:v>
                </c:pt>
                <c:pt idx="33">
                  <c:v>-3.1865209091010874E-3</c:v>
                </c:pt>
                <c:pt idx="34">
                  <c:v>-1.4693049319559169E-2</c:v>
                </c:pt>
                <c:pt idx="35">
                  <c:v>-5.2291739084713955E-2</c:v>
                </c:pt>
                <c:pt idx="36">
                  <c:v>-1.3423391044872753E-2</c:v>
                </c:pt>
                <c:pt idx="37">
                  <c:v>3.2183392291441633E-2</c:v>
                </c:pt>
                <c:pt idx="38">
                  <c:v>-2.6608917015129532E-2</c:v>
                </c:pt>
                <c:pt idx="39">
                  <c:v>6.4246252228179562E-2</c:v>
                </c:pt>
                <c:pt idx="40">
                  <c:v>-1.416763776273864E-2</c:v>
                </c:pt>
                <c:pt idx="41">
                  <c:v>-2.4401492454986389E-2</c:v>
                </c:pt>
                <c:pt idx="42">
                  <c:v>4.5228172487153204E-2</c:v>
                </c:pt>
                <c:pt idx="43">
                  <c:v>5.6085524394650234E-2</c:v>
                </c:pt>
                <c:pt idx="44">
                  <c:v>-1.0554776957755812E-2</c:v>
                </c:pt>
                <c:pt idx="45">
                  <c:v>-8.3410735339003589E-2</c:v>
                </c:pt>
                <c:pt idx="46">
                  <c:v>3.6444380670820391E-2</c:v>
                </c:pt>
                <c:pt idx="47">
                  <c:v>-4.4833282145193363E-3</c:v>
                </c:pt>
                <c:pt idx="48">
                  <c:v>-5.3455859486714441E-2</c:v>
                </c:pt>
                <c:pt idx="49">
                  <c:v>-1.9936690952480466E-2</c:v>
                </c:pt>
                <c:pt idx="50">
                  <c:v>0.10782234386099379</c:v>
                </c:pt>
                <c:pt idx="51">
                  <c:v>-3.1773323301660356E-2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18-FE41-A898-122BB88B80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1494575"/>
        <c:axId val="241496303"/>
      </c:barChart>
      <c:catAx>
        <c:axId val="24149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241496303"/>
        <c:crosses val="autoZero"/>
        <c:auto val="1"/>
        <c:lblAlgn val="ctr"/>
        <c:lblOffset val="100"/>
        <c:noMultiLvlLbl val="0"/>
      </c:catAx>
      <c:valAx>
        <c:axId val="2414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24149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Effect'!$S$31</c:f>
              <c:strCache>
                <c:ptCount val="1"/>
                <c:pt idx="0">
                  <c:v>Revenue Social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'Adstocks &amp; Diminishing Effect'!$R$32:$R$49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</c:numCache>
            </c:numRef>
          </c:cat>
          <c:val>
            <c:numRef>
              <c:f>'Adstocks &amp; Diminishing Effect'!$S$32:$S$49</c:f>
              <c:numCache>
                <c:formatCode>0.00</c:formatCode>
                <c:ptCount val="18"/>
                <c:pt idx="0">
                  <c:v>119.67627349360365</c:v>
                </c:pt>
                <c:pt idx="1">
                  <c:v>150.64650027149906</c:v>
                </c:pt>
                <c:pt idx="2">
                  <c:v>180.08894639908581</c:v>
                </c:pt>
                <c:pt idx="3">
                  <c:v>208.36849460607533</c:v>
                </c:pt>
                <c:pt idx="4">
                  <c:v>235.7162296483985</c:v>
                </c:pt>
                <c:pt idx="5">
                  <c:v>262.29079133988637</c:v>
                </c:pt>
                <c:pt idx="6">
                  <c:v>288.2073560696997</c:v>
                </c:pt>
                <c:pt idx="7">
                  <c:v>313.55306746225949</c:v>
                </c:pt>
                <c:pt idx="8">
                  <c:v>338.39598526682056</c:v>
                </c:pt>
                <c:pt idx="9">
                  <c:v>362.7906207049686</c:v>
                </c:pt>
                <c:pt idx="10">
                  <c:v>386.78153768150094</c:v>
                </c:pt>
                <c:pt idx="11">
                  <c:v>410.40579299690364</c:v>
                </c:pt>
                <c:pt idx="12">
                  <c:v>433.69464626446995</c:v>
                </c:pt>
                <c:pt idx="13">
                  <c:v>456.67479229664849</c:v>
                </c:pt>
                <c:pt idx="14">
                  <c:v>479.36927086911453</c:v>
                </c:pt>
                <c:pt idx="15">
                  <c:v>501.79815234512722</c:v>
                </c:pt>
                <c:pt idx="16">
                  <c:v>523.97906377103982</c:v>
                </c:pt>
                <c:pt idx="17">
                  <c:v>545.92759900499482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7-8948-BAAC-BD1CE4715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5983"/>
        <c:axId val="30223615"/>
      </c:lineChart>
      <c:catAx>
        <c:axId val="296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23615"/>
        <c:crosses val="autoZero"/>
        <c:auto val="1"/>
        <c:lblAlgn val="ctr"/>
        <c:lblOffset val="100"/>
        <c:noMultiLvlLbl val="0"/>
      </c:catAx>
      <c:valAx>
        <c:axId val="302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Effect'!$T$31</c:f>
              <c:strCache>
                <c:ptCount val="1"/>
                <c:pt idx="0">
                  <c:v>ROAS, Spocial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'Adstocks &amp; Diminishing Effect'!$R$32:$R$49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</c:numCache>
            </c:numRef>
          </c:cat>
          <c:val>
            <c:numRef>
              <c:f>'Adstocks &amp; Diminishing Effect'!$T$32:$T$49</c:f>
              <c:numCache>
                <c:formatCode>0.00</c:formatCode>
                <c:ptCount val="18"/>
                <c:pt idx="0">
                  <c:v>3.9892091164534547</c:v>
                </c:pt>
                <c:pt idx="1">
                  <c:v>3.7661625067874764</c:v>
                </c:pt>
                <c:pt idx="2">
                  <c:v>3.6017789279817163</c:v>
                </c:pt>
                <c:pt idx="3">
                  <c:v>3.472808243434589</c:v>
                </c:pt>
                <c:pt idx="4">
                  <c:v>3.3673747092628354</c:v>
                </c:pt>
                <c:pt idx="5">
                  <c:v>3.2786348917485797</c:v>
                </c:pt>
                <c:pt idx="6">
                  <c:v>3.2023039563299966</c:v>
                </c:pt>
                <c:pt idx="7">
                  <c:v>3.1355306746225948</c:v>
                </c:pt>
                <c:pt idx="8">
                  <c:v>3.0763271387892779</c:v>
                </c:pt>
                <c:pt idx="9">
                  <c:v>3.023255172541405</c:v>
                </c:pt>
                <c:pt idx="10">
                  <c:v>2.9752425975500074</c:v>
                </c:pt>
                <c:pt idx="11">
                  <c:v>2.9314699499778833</c:v>
                </c:pt>
                <c:pt idx="12">
                  <c:v>2.8912976417631331</c:v>
                </c:pt>
                <c:pt idx="13">
                  <c:v>2.8542174518540531</c:v>
                </c:pt>
                <c:pt idx="14">
                  <c:v>2.8198192404065558</c:v>
                </c:pt>
                <c:pt idx="15">
                  <c:v>2.7877675130284847</c:v>
                </c:pt>
                <c:pt idx="16">
                  <c:v>2.7577845461633674</c:v>
                </c:pt>
                <c:pt idx="17">
                  <c:v>2.7296379950249743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3-3345-A580-501EC9585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91119"/>
        <c:axId val="498192847"/>
      </c:lineChart>
      <c:catAx>
        <c:axId val="4981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92847"/>
        <c:crosses val="autoZero"/>
        <c:auto val="1"/>
        <c:lblAlgn val="ctr"/>
        <c:lblOffset val="100"/>
        <c:noMultiLvlLbl val="0"/>
      </c:catAx>
      <c:valAx>
        <c:axId val="4981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1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Forecast!$B$56</c:f>
              <c:strCache>
                <c:ptCount val="1"/>
                <c:pt idx="0">
                  <c:v>Pred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Forecast!$A$57:$A$68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Forecast!$B$57:$B$68</c:f>
              <c:numCache>
                <c:formatCode>[$$]#,##0</c:formatCode>
                <c:ptCount val="12"/>
                <c:pt idx="0">
                  <c:v>3420.6547622928538</c:v>
                </c:pt>
                <c:pt idx="1">
                  <c:v>2547.4356494344524</c:v>
                </c:pt>
                <c:pt idx="2">
                  <c:v>2583.3204058923839</c:v>
                </c:pt>
                <c:pt idx="3">
                  <c:v>2409.4173553654873</c:v>
                </c:pt>
                <c:pt idx="4">
                  <c:v>2509.0857983506203</c:v>
                </c:pt>
                <c:pt idx="5">
                  <c:v>2613.9797018430336</c:v>
                </c:pt>
                <c:pt idx="6">
                  <c:v>2514.606530113379</c:v>
                </c:pt>
                <c:pt idx="7">
                  <c:v>3299.4939347676418</c:v>
                </c:pt>
                <c:pt idx="8">
                  <c:v>2591.8967747919992</c:v>
                </c:pt>
                <c:pt idx="9">
                  <c:v>2680.3761186238762</c:v>
                </c:pt>
                <c:pt idx="10">
                  <c:v>2832.1962420997379</c:v>
                </c:pt>
                <c:pt idx="11">
                  <c:v>3567.3970608891736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DF-8C4F-9715-2B1368F0BF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6177231"/>
        <c:axId val="1716178959"/>
      </c:lineChart>
      <c:catAx>
        <c:axId val="171617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78959"/>
        <c:crosses val="autoZero"/>
        <c:auto val="1"/>
        <c:lblAlgn val="ctr"/>
        <c:lblOffset val="100"/>
        <c:noMultiLvlLbl val="0"/>
      </c:catAx>
      <c:valAx>
        <c:axId val="171617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177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r>
              <a:rPr lang="en-US"/>
              <a:t>Lagged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Effect'!$C$5</c:f>
              <c:strCache>
                <c:ptCount val="1"/>
                <c:pt idx="0">
                  <c:v>Newspaper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Effect'!$C$6:$C$57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200</c:v>
                </c:pt>
                <c:pt idx="25">
                  <c:v>200</c:v>
                </c:pt>
                <c:pt idx="26">
                  <c:v>200</c:v>
                </c:pt>
                <c:pt idx="27">
                  <c:v>200</c:v>
                </c:pt>
                <c:pt idx="28">
                  <c:v>200</c:v>
                </c:pt>
                <c:pt idx="29">
                  <c:v>200</c:v>
                </c:pt>
                <c:pt idx="30">
                  <c:v>200</c:v>
                </c:pt>
                <c:pt idx="31">
                  <c:v>200</c:v>
                </c:pt>
                <c:pt idx="32">
                  <c:v>200</c:v>
                </c:pt>
                <c:pt idx="33">
                  <c:v>200</c:v>
                </c:pt>
                <c:pt idx="34">
                  <c:v>200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1-F741-BCB0-2DA75619656B}"/>
            </c:ext>
          </c:extLst>
        </c:ser>
        <c:ser>
          <c:idx val="1"/>
          <c:order val="1"/>
          <c:tx>
            <c:strRef>
              <c:f>'Adstocks &amp; Diminishing Effect'!$E$5</c:f>
              <c:strCache>
                <c:ptCount val="1"/>
                <c:pt idx="0">
                  <c:v>Newspaper Ads - Adstock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Effect'!$E$6:$E$57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200</c:v>
                </c:pt>
                <c:pt idx="24">
                  <c:v>260</c:v>
                </c:pt>
                <c:pt idx="25">
                  <c:v>278</c:v>
                </c:pt>
                <c:pt idx="26">
                  <c:v>283.39999999999998</c:v>
                </c:pt>
                <c:pt idx="27">
                  <c:v>285.02</c:v>
                </c:pt>
                <c:pt idx="28">
                  <c:v>285.50599999999997</c:v>
                </c:pt>
                <c:pt idx="29">
                  <c:v>285.65179999999998</c:v>
                </c:pt>
                <c:pt idx="30">
                  <c:v>285.69553999999999</c:v>
                </c:pt>
                <c:pt idx="31">
                  <c:v>285.708662</c:v>
                </c:pt>
                <c:pt idx="32">
                  <c:v>285.71259859999998</c:v>
                </c:pt>
                <c:pt idx="33">
                  <c:v>285.71377957999999</c:v>
                </c:pt>
                <c:pt idx="34">
                  <c:v>285.71413387400003</c:v>
                </c:pt>
                <c:pt idx="35">
                  <c:v>85.714240162199999</c:v>
                </c:pt>
                <c:pt idx="36">
                  <c:v>25.71427204866</c:v>
                </c:pt>
                <c:pt idx="37">
                  <c:v>7.7142816145979998</c:v>
                </c:pt>
                <c:pt idx="38">
                  <c:v>2.3142844843793999</c:v>
                </c:pt>
                <c:pt idx="39">
                  <c:v>0.69428534531381991</c:v>
                </c:pt>
                <c:pt idx="40">
                  <c:v>0.20828560359414597</c:v>
                </c:pt>
                <c:pt idx="41">
                  <c:v>6.2485681078243788E-2</c:v>
                </c:pt>
                <c:pt idx="42">
                  <c:v>1.8745704323473136E-2</c:v>
                </c:pt>
                <c:pt idx="43">
                  <c:v>5.6237112970419405E-3</c:v>
                </c:pt>
                <c:pt idx="44">
                  <c:v>1.6871133891125821E-3</c:v>
                </c:pt>
                <c:pt idx="45">
                  <c:v>5.0613401673377462E-4</c:v>
                </c:pt>
                <c:pt idx="46">
                  <c:v>1.5184020502013239E-4</c:v>
                </c:pt>
                <c:pt idx="47">
                  <c:v>4.5552061506039716E-5</c:v>
                </c:pt>
                <c:pt idx="48">
                  <c:v>1.3665618451811915E-5</c:v>
                </c:pt>
                <c:pt idx="49">
                  <c:v>4.0996855355435745E-6</c:v>
                </c:pt>
                <c:pt idx="50">
                  <c:v>1.2299056606630723E-6</c:v>
                </c:pt>
                <c:pt idx="51">
                  <c:v>3.6897169819892168E-7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61-F741-BCB0-2DA756196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458191"/>
        <c:axId val="501899935"/>
      </c:lineChart>
      <c:catAx>
        <c:axId val="50145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501899935"/>
        <c:crosses val="autoZero"/>
        <c:auto val="1"/>
        <c:lblAlgn val="ctr"/>
        <c:lblOffset val="100"/>
        <c:noMultiLvlLbl val="0"/>
      </c:catAx>
      <c:valAx>
        <c:axId val="50189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50145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r>
              <a:rPr lang="en-US"/>
              <a:t>Diminishing Effect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Effect'!$D$5</c:f>
              <c:strCache>
                <c:ptCount val="1"/>
                <c:pt idx="0">
                  <c:v>Social Ads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Effect'!$D$6:$D$57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70</c:v>
                </c:pt>
                <c:pt idx="26">
                  <c:v>70</c:v>
                </c:pt>
                <c:pt idx="27">
                  <c:v>70</c:v>
                </c:pt>
                <c:pt idx="28">
                  <c:v>70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D9-4441-97F9-B9603E451E3E}"/>
            </c:ext>
          </c:extLst>
        </c:ser>
        <c:ser>
          <c:idx val="1"/>
          <c:order val="1"/>
          <c:tx>
            <c:strRef>
              <c:f>'Adstocks &amp; Diminishing Effect'!$G$5</c:f>
              <c:strCache>
                <c:ptCount val="1"/>
                <c:pt idx="0">
                  <c:v>Social Ads Diminishing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'Adstocks &amp; Diminishing Effect'!$G$6:$G$57</c:f>
              <c:numCache>
                <c:formatCode>[$$]#,##0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29.928050775697603</c:v>
                </c:pt>
                <c:pt idx="26">
                  <c:v>29.928050775697603</c:v>
                </c:pt>
                <c:pt idx="27">
                  <c:v>29.928050775697603</c:v>
                </c:pt>
                <c:pt idx="28">
                  <c:v>29.928050775697603</c:v>
                </c:pt>
                <c:pt idx="29">
                  <c:v>52.10776292227709</c:v>
                </c:pt>
                <c:pt idx="30">
                  <c:v>52.10776292227709</c:v>
                </c:pt>
                <c:pt idx="31">
                  <c:v>52.10776292227709</c:v>
                </c:pt>
                <c:pt idx="32">
                  <c:v>52.10776292227709</c:v>
                </c:pt>
                <c:pt idx="33">
                  <c:v>17.189151347155786</c:v>
                </c:pt>
                <c:pt idx="34">
                  <c:v>17.189151347155786</c:v>
                </c:pt>
                <c:pt idx="35">
                  <c:v>17.189151347155786</c:v>
                </c:pt>
                <c:pt idx="36">
                  <c:v>17.189151347155786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D9-4441-97F9-B9603E451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374527"/>
        <c:axId val="482242191"/>
      </c:lineChart>
      <c:catAx>
        <c:axId val="481374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482242191"/>
        <c:crosses val="autoZero"/>
        <c:auto val="1"/>
        <c:lblAlgn val="ctr"/>
        <c:lblOffset val="100"/>
        <c:noMultiLvlLbl val="0"/>
      </c:catAx>
      <c:valAx>
        <c:axId val="48224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4813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r>
              <a:rPr lang="en-US"/>
              <a:t>Total Contributions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'Marketing Mix Model'!$A$111:$B$111</c:f>
              <c:strCache>
                <c:ptCount val="2"/>
                <c:pt idx="0">
                  <c:v>%Change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'Marketing Mix Model'!$C$109:$I$109</c:f>
              <c:strCache>
                <c:ptCount val="7"/>
                <c:pt idx="0">
                  <c:v>Newspaper Ads</c:v>
                </c:pt>
                <c:pt idx="1">
                  <c:v>Search Ads</c:v>
                </c:pt>
                <c:pt idx="2">
                  <c:v>Social Ads</c:v>
                </c:pt>
                <c:pt idx="3">
                  <c:v>Price Change</c:v>
                </c:pt>
                <c:pt idx="4">
                  <c:v>Temperature</c:v>
                </c:pt>
                <c:pt idx="5">
                  <c:v>Holiday</c:v>
                </c:pt>
                <c:pt idx="6">
                  <c:v>Baseline</c:v>
                </c:pt>
              </c:strCache>
            </c:strRef>
          </c:cat>
          <c:val>
            <c:numRef>
              <c:f>'Marketing Mix Model'!$C$111:$I$111</c:f>
              <c:numCache>
                <c:formatCode>0.0%</c:formatCode>
                <c:ptCount val="7"/>
                <c:pt idx="0">
                  <c:v>6.1500719549879443E-2</c:v>
                </c:pt>
                <c:pt idx="1">
                  <c:v>1.6216957195612485E-2</c:v>
                </c:pt>
                <c:pt idx="2">
                  <c:v>0</c:v>
                </c:pt>
                <c:pt idx="3">
                  <c:v>-1.9282745002195765E-2</c:v>
                </c:pt>
                <c:pt idx="4">
                  <c:v>0.44594987351340049</c:v>
                </c:pt>
                <c:pt idx="5">
                  <c:v>4.5830131245069877E-2</c:v>
                </c:pt>
                <c:pt idx="6">
                  <c:v>0.44978506349823355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3-C94E-B1AF-1D6710BFA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77606656"/>
        <c:axId val="377608928"/>
      </c:barChart>
      <c:catAx>
        <c:axId val="37760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377608928"/>
        <c:crosses val="autoZero"/>
        <c:auto val="1"/>
        <c:lblAlgn val="ctr"/>
        <c:lblOffset val="100"/>
        <c:noMultiLvlLbl val="0"/>
      </c:catAx>
      <c:valAx>
        <c:axId val="37760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3776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anchor="t" anchorCtr="1"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Effect'!$S$31</c:f>
              <c:strCache>
                <c:ptCount val="1"/>
                <c:pt idx="0">
                  <c:v>Revenue Social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'Adstocks &amp; Diminishing Effect'!$R$32:$R$49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</c:numCache>
            </c:numRef>
          </c:cat>
          <c:val>
            <c:numRef>
              <c:f>'Adstocks &amp; Diminishing Effect'!$S$32:$S$49</c:f>
              <c:numCache>
                <c:formatCode>0.00</c:formatCode>
                <c:ptCount val="18"/>
                <c:pt idx="0">
                  <c:v>119.67627349360365</c:v>
                </c:pt>
                <c:pt idx="1">
                  <c:v>150.64650027149906</c:v>
                </c:pt>
                <c:pt idx="2">
                  <c:v>180.08894639908581</c:v>
                </c:pt>
                <c:pt idx="3">
                  <c:v>208.36849460607533</c:v>
                </c:pt>
                <c:pt idx="4">
                  <c:v>235.7162296483985</c:v>
                </c:pt>
                <c:pt idx="5">
                  <c:v>262.29079133988637</c:v>
                </c:pt>
                <c:pt idx="6">
                  <c:v>288.2073560696997</c:v>
                </c:pt>
                <c:pt idx="7">
                  <c:v>313.55306746225949</c:v>
                </c:pt>
                <c:pt idx="8">
                  <c:v>338.39598526682056</c:v>
                </c:pt>
                <c:pt idx="9">
                  <c:v>362.7906207049686</c:v>
                </c:pt>
                <c:pt idx="10">
                  <c:v>386.78153768150094</c:v>
                </c:pt>
                <c:pt idx="11">
                  <c:v>410.40579299690364</c:v>
                </c:pt>
                <c:pt idx="12">
                  <c:v>433.69464626446995</c:v>
                </c:pt>
                <c:pt idx="13">
                  <c:v>456.67479229664849</c:v>
                </c:pt>
                <c:pt idx="14">
                  <c:v>479.36927086911453</c:v>
                </c:pt>
                <c:pt idx="15">
                  <c:v>501.79815234512722</c:v>
                </c:pt>
                <c:pt idx="16">
                  <c:v>523.97906377103982</c:v>
                </c:pt>
                <c:pt idx="17">
                  <c:v>545.92759900499482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FB-D242-B70A-2D6B1D0A8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35983"/>
        <c:axId val="30223615"/>
      </c:lineChart>
      <c:catAx>
        <c:axId val="2963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30223615"/>
        <c:crosses val="autoZero"/>
        <c:auto val="1"/>
        <c:lblAlgn val="ctr"/>
        <c:lblOffset val="100"/>
        <c:noMultiLvlLbl val="0"/>
      </c:catAx>
      <c:valAx>
        <c:axId val="3022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2963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r>
              <a:rPr lang="en-US"/>
              <a:t>ROAS, Social 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aku" pitchFamily="2" charset="0"/>
              <a:ea typeface="Maku" pitchFamily="2" charset="0"/>
              <a:cs typeface="Maku" pitchFamily="2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'Adstocks &amp; Diminishing Effect'!$T$31</c:f>
              <c:strCache>
                <c:ptCount val="1"/>
                <c:pt idx="0">
                  <c:v>ROAS, Spocial Ads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'Adstocks &amp; Diminishing Effect'!$R$32:$R$49</c:f>
              <c:numCache>
                <c:formatCode>General</c:formatCode>
                <c:ptCount val="18"/>
                <c:pt idx="0">
                  <c:v>30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80</c:v>
                </c:pt>
                <c:pt idx="6">
                  <c:v>90</c:v>
                </c:pt>
                <c:pt idx="7">
                  <c:v>100</c:v>
                </c:pt>
                <c:pt idx="8">
                  <c:v>110</c:v>
                </c:pt>
                <c:pt idx="9">
                  <c:v>120</c:v>
                </c:pt>
                <c:pt idx="10">
                  <c:v>130</c:v>
                </c:pt>
                <c:pt idx="11">
                  <c:v>140</c:v>
                </c:pt>
                <c:pt idx="12">
                  <c:v>150</c:v>
                </c:pt>
                <c:pt idx="13">
                  <c:v>160</c:v>
                </c:pt>
                <c:pt idx="14">
                  <c:v>170</c:v>
                </c:pt>
                <c:pt idx="15">
                  <c:v>180</c:v>
                </c:pt>
                <c:pt idx="16">
                  <c:v>190</c:v>
                </c:pt>
                <c:pt idx="17">
                  <c:v>200</c:v>
                </c:pt>
              </c:numCache>
            </c:numRef>
          </c:cat>
          <c:val>
            <c:numRef>
              <c:f>'Adstocks &amp; Diminishing Effect'!$T$32:$T$49</c:f>
              <c:numCache>
                <c:formatCode>0.00</c:formatCode>
                <c:ptCount val="18"/>
                <c:pt idx="0">
                  <c:v>3.9892091164534547</c:v>
                </c:pt>
                <c:pt idx="1">
                  <c:v>3.7661625067874764</c:v>
                </c:pt>
                <c:pt idx="2">
                  <c:v>3.6017789279817163</c:v>
                </c:pt>
                <c:pt idx="3">
                  <c:v>3.472808243434589</c:v>
                </c:pt>
                <c:pt idx="4">
                  <c:v>3.3673747092628354</c:v>
                </c:pt>
                <c:pt idx="5">
                  <c:v>3.2786348917485797</c:v>
                </c:pt>
                <c:pt idx="6">
                  <c:v>3.2023039563299966</c:v>
                </c:pt>
                <c:pt idx="7">
                  <c:v>3.1355306746225948</c:v>
                </c:pt>
                <c:pt idx="8">
                  <c:v>3.0763271387892779</c:v>
                </c:pt>
                <c:pt idx="9">
                  <c:v>3.023255172541405</c:v>
                </c:pt>
                <c:pt idx="10">
                  <c:v>2.9752425975500074</c:v>
                </c:pt>
                <c:pt idx="11">
                  <c:v>2.9314699499778833</c:v>
                </c:pt>
                <c:pt idx="12">
                  <c:v>2.8912976417631331</c:v>
                </c:pt>
                <c:pt idx="13">
                  <c:v>2.8542174518540531</c:v>
                </c:pt>
                <c:pt idx="14">
                  <c:v>2.8198192404065558</c:v>
                </c:pt>
                <c:pt idx="15">
                  <c:v>2.7877675130284847</c:v>
                </c:pt>
                <c:pt idx="16">
                  <c:v>2.7577845461633674</c:v>
                </c:pt>
                <c:pt idx="17">
                  <c:v>2.7296379950249743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D44D-9012-D0D509D37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8191119"/>
        <c:axId val="498192847"/>
      </c:lineChart>
      <c:catAx>
        <c:axId val="49819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498192847"/>
        <c:crosses val="autoZero"/>
        <c:auto val="1"/>
        <c:lblAlgn val="ctr"/>
        <c:lblOffset val="100"/>
        <c:noMultiLvlLbl val="0"/>
      </c:catAx>
      <c:valAx>
        <c:axId val="49819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ku" pitchFamily="2" charset="0"/>
                <a:ea typeface="Maku" pitchFamily="2" charset="0"/>
                <a:cs typeface="Maku" pitchFamily="2" charset="0"/>
              </a:defRPr>
            </a:pPr>
            <a:endParaRPr lang="en-US"/>
          </a:p>
        </c:txPr>
        <c:crossAx val="49819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aku" pitchFamily="2" charset="0"/>
          <a:ea typeface="Maku" pitchFamily="2" charset="0"/>
          <a:cs typeface="Maku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VS Week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'Trend Analysis - Before-After'!$B$1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'Trend Analysis - Before-After'!$A$1:$A$53</c:f>
              <c:strCache>
                <c:ptCount val="53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'Trend Analysis - Before-After'!$B$2:$B$53</c:f>
              <c:numCache>
                <c:formatCode>[$$]#,##0</c:formatCode>
                <c:ptCount val="52"/>
                <c:pt idx="0">
                  <c:v>3302.99</c:v>
                </c:pt>
                <c:pt idx="1">
                  <c:v>2706.27</c:v>
                </c:pt>
                <c:pt idx="2">
                  <c:v>2330.41</c:v>
                </c:pt>
                <c:pt idx="3">
                  <c:v>2351.63</c:v>
                </c:pt>
                <c:pt idx="4">
                  <c:v>2398.48</c:v>
                </c:pt>
                <c:pt idx="5">
                  <c:v>2611.66</c:v>
                </c:pt>
                <c:pt idx="6">
                  <c:v>2557.31</c:v>
                </c:pt>
                <c:pt idx="7">
                  <c:v>3250.96</c:v>
                </c:pt>
                <c:pt idx="8">
                  <c:v>2802.04</c:v>
                </c:pt>
                <c:pt idx="9">
                  <c:v>2881.28</c:v>
                </c:pt>
                <c:pt idx="10">
                  <c:v>2734.97</c:v>
                </c:pt>
                <c:pt idx="11">
                  <c:v>3580.57</c:v>
                </c:pt>
                <c:pt idx="12">
                  <c:v>3581.54</c:v>
                </c:pt>
                <c:pt idx="13">
                  <c:v>2962.99</c:v>
                </c:pt>
                <c:pt idx="14">
                  <c:v>2510.8200000000002</c:v>
                </c:pt>
                <c:pt idx="15">
                  <c:v>2523.34</c:v>
                </c:pt>
                <c:pt idx="16">
                  <c:v>2708.6</c:v>
                </c:pt>
                <c:pt idx="17">
                  <c:v>2459.0300000000002</c:v>
                </c:pt>
                <c:pt idx="18">
                  <c:v>3429.26</c:v>
                </c:pt>
                <c:pt idx="19">
                  <c:v>2707.15</c:v>
                </c:pt>
                <c:pt idx="20">
                  <c:v>2658.95</c:v>
                </c:pt>
                <c:pt idx="21">
                  <c:v>2848.53</c:v>
                </c:pt>
                <c:pt idx="22">
                  <c:v>2801.63</c:v>
                </c:pt>
                <c:pt idx="23">
                  <c:v>4645.67</c:v>
                </c:pt>
                <c:pt idx="24">
                  <c:v>4034.12</c:v>
                </c:pt>
                <c:pt idx="25">
                  <c:v>4510.32</c:v>
                </c:pt>
                <c:pt idx="26">
                  <c:v>4436.8999999999996</c:v>
                </c:pt>
                <c:pt idx="27">
                  <c:v>5427.97</c:v>
                </c:pt>
                <c:pt idx="28">
                  <c:v>4758.76</c:v>
                </c:pt>
                <c:pt idx="29">
                  <c:v>4773.62</c:v>
                </c:pt>
                <c:pt idx="30">
                  <c:v>4866.54</c:v>
                </c:pt>
                <c:pt idx="31">
                  <c:v>4846.53</c:v>
                </c:pt>
                <c:pt idx="32">
                  <c:v>5209.8999999999996</c:v>
                </c:pt>
                <c:pt idx="33">
                  <c:v>4831.16</c:v>
                </c:pt>
                <c:pt idx="34">
                  <c:v>4999.6400000000003</c:v>
                </c:pt>
                <c:pt idx="35">
                  <c:v>4073.66</c:v>
                </c:pt>
                <c:pt idx="36">
                  <c:v>3885.19</c:v>
                </c:pt>
                <c:pt idx="37">
                  <c:v>3395.17</c:v>
                </c:pt>
                <c:pt idx="38">
                  <c:v>3543.52</c:v>
                </c:pt>
                <c:pt idx="39">
                  <c:v>3318.82</c:v>
                </c:pt>
                <c:pt idx="40">
                  <c:v>3439.85</c:v>
                </c:pt>
                <c:pt idx="41">
                  <c:v>3396.71</c:v>
                </c:pt>
                <c:pt idx="42">
                  <c:v>3249.66</c:v>
                </c:pt>
                <c:pt idx="43">
                  <c:v>2931.35</c:v>
                </c:pt>
                <c:pt idx="44">
                  <c:v>3933.05</c:v>
                </c:pt>
                <c:pt idx="45">
                  <c:v>3506.81</c:v>
                </c:pt>
                <c:pt idx="46">
                  <c:v>2818.97</c:v>
                </c:pt>
                <c:pt idx="47">
                  <c:v>3856.38</c:v>
                </c:pt>
                <c:pt idx="48">
                  <c:v>3060.15</c:v>
                </c:pt>
                <c:pt idx="49">
                  <c:v>2761.15</c:v>
                </c:pt>
                <c:pt idx="50">
                  <c:v>2323.12</c:v>
                </c:pt>
                <c:pt idx="51">
                  <c:v>3577.04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6-F64E-9742-BE2C964C415D}"/>
            </c:ext>
          </c:extLst>
        </c:ser>
        <c:ser>
          <c:idx val="2"/>
          <c:order val="1"/>
          <c:tx>
            <c:strRef>
              <c:f>'Trend Analysis - Before-After'!$D$1</c:f>
              <c:strCache>
                <c:ptCount val="1"/>
                <c:pt idx="0">
                  <c:v>Avg Before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'Trend Analysis - Before-After'!$A$1:$A$53</c:f>
              <c:strCache>
                <c:ptCount val="53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'Trend Analysis - Before-After'!$D$2:$D$53</c:f>
              <c:numCache>
                <c:formatCode>General</c:formatCode>
                <c:ptCount val="52"/>
                <c:pt idx="11" formatCode="[$$]#,##0">
                  <c:v>2897.7008333333338</c:v>
                </c:pt>
                <c:pt idx="12" formatCode="[$$]#,##0">
                  <c:v>2897.7008333333338</c:v>
                </c:pt>
                <c:pt idx="13" formatCode="[$$]#,##0">
                  <c:v>2897.7008333333338</c:v>
                </c:pt>
                <c:pt idx="14" formatCode="[$$]#,##0">
                  <c:v>2897.7008333333338</c:v>
                </c:pt>
                <c:pt idx="15" formatCode="[$$]#,##0">
                  <c:v>2897.7008333333338</c:v>
                </c:pt>
                <c:pt idx="16" formatCode="[$$]#,##0">
                  <c:v>2897.7008333333338</c:v>
                </c:pt>
                <c:pt idx="17" formatCode="[$$]#,##0">
                  <c:v>2897.7008333333338</c:v>
                </c:pt>
                <c:pt idx="18" formatCode="[$$]#,##0">
                  <c:v>2897.7008333333338</c:v>
                </c:pt>
                <c:pt idx="19" formatCode="[$$]#,##0">
                  <c:v>2897.7008333333338</c:v>
                </c:pt>
                <c:pt idx="20" formatCode="[$$]#,##0">
                  <c:v>2897.7008333333338</c:v>
                </c:pt>
                <c:pt idx="21" formatCode="[$$]#,##0">
                  <c:v>2897.7008333333338</c:v>
                </c:pt>
                <c:pt idx="22" formatCode="[$$]#,##0">
                  <c:v>2897.7008333333338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B6-F64E-9742-BE2C964C415D}"/>
            </c:ext>
          </c:extLst>
        </c:ser>
        <c:ser>
          <c:idx val="3"/>
          <c:order val="2"/>
          <c:tx>
            <c:strRef>
              <c:f>'Trend Analysis - Before-After'!$E$1</c:f>
              <c:strCache>
                <c:ptCount val="1"/>
                <c:pt idx="0">
                  <c:v>Avg After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'Trend Analysis - Before-After'!$A$1:$A$53</c:f>
              <c:strCache>
                <c:ptCount val="53"/>
                <c:pt idx="0">
                  <c:v>Week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</c:strCache>
            </c:strRef>
          </c:cat>
          <c:val>
            <c:numRef>
              <c:f>'Trend Analysis - Before-After'!$E$2:$E$53</c:f>
              <c:numCache>
                <c:formatCode>General</c:formatCode>
                <c:ptCount val="52"/>
                <c:pt idx="23" formatCode="[$$]#,##0">
                  <c:v>4778.4275000000007</c:v>
                </c:pt>
                <c:pt idx="24" formatCode="[$$]#,##0">
                  <c:v>4778.4275000000007</c:v>
                </c:pt>
                <c:pt idx="25" formatCode="[$$]#,##0">
                  <c:v>4778.4275000000007</c:v>
                </c:pt>
                <c:pt idx="26" formatCode="[$$]#,##0">
                  <c:v>4778.4275000000007</c:v>
                </c:pt>
                <c:pt idx="27" formatCode="[$$]#,##0">
                  <c:v>4778.4275000000007</c:v>
                </c:pt>
                <c:pt idx="28" formatCode="[$$]#,##0">
                  <c:v>4778.4275000000007</c:v>
                </c:pt>
                <c:pt idx="29" formatCode="[$$]#,##0">
                  <c:v>4778.4275000000007</c:v>
                </c:pt>
                <c:pt idx="30" formatCode="[$$]#,##0">
                  <c:v>4778.4275000000007</c:v>
                </c:pt>
                <c:pt idx="31" formatCode="[$$]#,##0">
                  <c:v>4778.4275000000007</c:v>
                </c:pt>
                <c:pt idx="32" formatCode="[$$]#,##0">
                  <c:v>4778.4275000000007</c:v>
                </c:pt>
                <c:pt idx="33" formatCode="[$$]#,##0">
                  <c:v>4778.4275000000007</c:v>
                </c:pt>
                <c:pt idx="34" formatCode="[$$]#,##0">
                  <c:v>4778.4275000000007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B6-F64E-9742-BE2C964C4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708239"/>
        <c:axId val="472709967"/>
      </c:lineChart>
      <c:catAx>
        <c:axId val="472708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9967"/>
        <c:crosses val="autoZero"/>
        <c:auto val="1"/>
        <c:lblAlgn val="ctr"/>
        <c:lblOffset val="100"/>
        <c:noMultiLvlLbl val="0"/>
      </c:catAx>
      <c:valAx>
        <c:axId val="47270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708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13" Type="http://schemas.openxmlformats.org/officeDocument/2006/relationships/chart" Target="../charts/chart27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12" Type="http://schemas.openxmlformats.org/officeDocument/2006/relationships/chart" Target="../charts/chart26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11" Type="http://schemas.openxmlformats.org/officeDocument/2006/relationships/chart" Target="../charts/chart25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10</xdr:row>
      <xdr:rowOff>114300</xdr:rowOff>
    </xdr:from>
    <xdr:to>
      <xdr:col>6</xdr:col>
      <xdr:colOff>317500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0D3A5-9C34-EB41-BBEE-90C719ACE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457199</xdr:colOff>
      <xdr:row>10</xdr:row>
      <xdr:rowOff>131233</xdr:rowOff>
    </xdr:from>
    <xdr:to>
      <xdr:col>14</xdr:col>
      <xdr:colOff>372534</xdr:colOff>
      <xdr:row>25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05F6B-3900-7E41-934C-6391C5263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440267</xdr:colOff>
      <xdr:row>10</xdr:row>
      <xdr:rowOff>50800</xdr:rowOff>
    </xdr:from>
    <xdr:to>
      <xdr:col>17</xdr:col>
      <xdr:colOff>2002366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10ADA9-32A0-154B-9175-85D2C39D93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186267</xdr:colOff>
      <xdr:row>33</xdr:row>
      <xdr:rowOff>165100</xdr:rowOff>
    </xdr:from>
    <xdr:to>
      <xdr:col>5</xdr:col>
      <xdr:colOff>558800</xdr:colOff>
      <xdr:row>44</xdr:row>
      <xdr:rowOff>16933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7DA912-B028-E443-882C-BF67A83349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203201</xdr:colOff>
      <xdr:row>44</xdr:row>
      <xdr:rowOff>25399</xdr:rowOff>
    </xdr:from>
    <xdr:to>
      <xdr:col>5</xdr:col>
      <xdr:colOff>575734</xdr:colOff>
      <xdr:row>56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F06658-EE14-0141-89CC-35BF21804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</xdr:colOff>
      <xdr:row>34</xdr:row>
      <xdr:rowOff>101600</xdr:rowOff>
    </xdr:from>
    <xdr:to>
      <xdr:col>17</xdr:col>
      <xdr:colOff>1976967</xdr:colOff>
      <xdr:row>57</xdr:row>
      <xdr:rowOff>33865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DED956B-C758-5747-A297-223E9516D2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12700</xdr:colOff>
      <xdr:row>34</xdr:row>
      <xdr:rowOff>33866</xdr:rowOff>
    </xdr:from>
    <xdr:to>
      <xdr:col>11</xdr:col>
      <xdr:colOff>474133</xdr:colOff>
      <xdr:row>44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18657B6-0902-C74B-B9C4-61D9CB46D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0</xdr:colOff>
      <xdr:row>44</xdr:row>
      <xdr:rowOff>152399</xdr:rowOff>
    </xdr:from>
    <xdr:to>
      <xdr:col>11</xdr:col>
      <xdr:colOff>474132</xdr:colOff>
      <xdr:row>56</xdr:row>
      <xdr:rowOff>135466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642723-8984-0C4A-ADF3-2BA7BC4A38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28</xdr:row>
      <xdr:rowOff>16933</xdr:rowOff>
    </xdr:from>
    <xdr:to>
      <xdr:col>18</xdr:col>
      <xdr:colOff>16932</xdr:colOff>
      <xdr:row>34</xdr:row>
      <xdr:rowOff>33866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27B2E87D-59E5-9C89-2D3F-159D5CBD202D}"/>
            </a:ext>
          </a:extLst>
        </xdr:cNvPr>
        <xdr:cNvSpPr txBox="1"/>
      </xdr:nvSpPr>
      <xdr:spPr>
        <a:xfrm>
          <a:off x="9550400" y="5960533"/>
          <a:ext cx="7162799" cy="1303866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Maku" pitchFamily="2" charset="0"/>
              <a:ea typeface="Maku" pitchFamily="2" charset="0"/>
              <a:cs typeface="Maku" pitchFamily="2" charset="0"/>
            </a:rPr>
            <a:t>- With increase in temperature, there is an increase in revenue.</a:t>
          </a:r>
        </a:p>
        <a:p>
          <a:r>
            <a:rPr lang="en-US" sz="1400">
              <a:latin typeface="Maku" pitchFamily="2" charset="0"/>
              <a:ea typeface="Maku" pitchFamily="2" charset="0"/>
              <a:cs typeface="Maku" pitchFamily="2" charset="0"/>
            </a:rPr>
            <a:t>- No</a:t>
          </a:r>
          <a:r>
            <a:rPr lang="en-US" sz="1400" baseline="0">
              <a:latin typeface="Maku" pitchFamily="2" charset="0"/>
              <a:ea typeface="Maku" pitchFamily="2" charset="0"/>
              <a:cs typeface="Maku" pitchFamily="2" charset="0"/>
            </a:rPr>
            <a:t> contribution from Social Ads - there could be a possibility that missing variables could be an influence from social ads.</a:t>
          </a:r>
        </a:p>
        <a:p>
          <a:r>
            <a:rPr lang="en-US" sz="1400" baseline="0">
              <a:latin typeface="Maku" pitchFamily="2" charset="0"/>
              <a:ea typeface="Maku" pitchFamily="2" charset="0"/>
              <a:cs typeface="Maku" pitchFamily="2" charset="0"/>
            </a:rPr>
            <a:t>- Among the ads, newspaper ads contributed the most.</a:t>
          </a:r>
          <a:endParaRPr lang="en-US" sz="1400">
            <a:latin typeface="Maku" pitchFamily="2" charset="0"/>
            <a:ea typeface="Maku" pitchFamily="2" charset="0"/>
            <a:cs typeface="Maku" pitchFamily="2" charset="0"/>
          </a:endParaRPr>
        </a:p>
      </xdr:txBody>
    </xdr:sp>
    <xdr:clientData/>
  </xdr:twoCellAnchor>
  <xdr:twoCellAnchor>
    <xdr:from>
      <xdr:col>6</xdr:col>
      <xdr:colOff>0</xdr:colOff>
      <xdr:row>28</xdr:row>
      <xdr:rowOff>50799</xdr:rowOff>
    </xdr:from>
    <xdr:to>
      <xdr:col>11</xdr:col>
      <xdr:colOff>406400</xdr:colOff>
      <xdr:row>34</xdr:row>
      <xdr:rowOff>16933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AA000CA-5FB5-9809-6AA1-EAD9117BFFEE}"/>
            </a:ext>
          </a:extLst>
        </xdr:cNvPr>
        <xdr:cNvSpPr txBox="1"/>
      </xdr:nvSpPr>
      <xdr:spPr>
        <a:xfrm>
          <a:off x="4673600" y="6062132"/>
          <a:ext cx="4555067" cy="137160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>
              <a:solidFill>
                <a:schemeClr val="dk1"/>
              </a:solidFill>
              <a:latin typeface="Maku" pitchFamily="2" charset="0"/>
              <a:ea typeface="Maku" pitchFamily="2" charset="0"/>
              <a:cs typeface="Maku" pitchFamily="2" charset="0"/>
            </a:rPr>
            <a:t>-Upon simulating weekly spend,</a:t>
          </a:r>
          <a:r>
            <a:rPr lang="en-US" sz="1400" baseline="0">
              <a:solidFill>
                <a:schemeClr val="dk1"/>
              </a:solidFill>
              <a:latin typeface="Maku" pitchFamily="2" charset="0"/>
              <a:ea typeface="Maku" pitchFamily="2" charset="0"/>
              <a:cs typeface="Maku" pitchFamily="2" charset="0"/>
            </a:rPr>
            <a:t> it is observed that Return on Social Ads tend to decrease and stay stagnant when the spending is higher. </a:t>
          </a:r>
          <a:r>
            <a:rPr lang="en-US" sz="1400" u="sng" baseline="0">
              <a:solidFill>
                <a:schemeClr val="dk1"/>
              </a:solidFill>
              <a:latin typeface="Maku" pitchFamily="2" charset="0"/>
              <a:ea typeface="Maku" pitchFamily="2" charset="0"/>
              <a:cs typeface="Maku" pitchFamily="2" charset="0"/>
            </a:rPr>
            <a:t>Therefore, less spend on Social ads is ideal.</a:t>
          </a:r>
          <a:endParaRPr lang="en-US" sz="1400" u="sng">
            <a:solidFill>
              <a:schemeClr val="dk1"/>
            </a:solidFill>
            <a:latin typeface="Maku" pitchFamily="2" charset="0"/>
            <a:ea typeface="Maku" pitchFamily="2" charset="0"/>
            <a:cs typeface="Maku" pitchFamily="2" charset="0"/>
          </a:endParaRPr>
        </a:p>
      </xdr:txBody>
    </xdr:sp>
    <xdr:clientData/>
  </xdr:twoCellAnchor>
  <xdr:twoCellAnchor>
    <xdr:from>
      <xdr:col>6</xdr:col>
      <xdr:colOff>33868</xdr:colOff>
      <xdr:row>26</xdr:row>
      <xdr:rowOff>152400</xdr:rowOff>
    </xdr:from>
    <xdr:to>
      <xdr:col>11</xdr:col>
      <xdr:colOff>406399</xdr:colOff>
      <xdr:row>28</xdr:row>
      <xdr:rowOff>67734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74FB586-43D5-C591-E488-2FFAA2501AF0}"/>
            </a:ext>
          </a:extLst>
        </xdr:cNvPr>
        <xdr:cNvSpPr txBox="1"/>
      </xdr:nvSpPr>
      <xdr:spPr>
        <a:xfrm>
          <a:off x="4707468" y="5571067"/>
          <a:ext cx="4521198" cy="508000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>
              <a:latin typeface="Maku Bold" pitchFamily="2" charset="0"/>
              <a:ea typeface="Maku Bold" pitchFamily="2" charset="0"/>
              <a:cs typeface="Maku Bold" pitchFamily="2" charset="0"/>
            </a:rPr>
            <a:t>Weekly Spend Simulation</a:t>
          </a:r>
        </a:p>
      </xdr:txBody>
    </xdr:sp>
    <xdr:clientData/>
  </xdr:twoCellAnchor>
  <xdr:twoCellAnchor>
    <xdr:from>
      <xdr:col>0</xdr:col>
      <xdr:colOff>0</xdr:colOff>
      <xdr:row>28</xdr:row>
      <xdr:rowOff>33867</xdr:rowOff>
    </xdr:from>
    <xdr:to>
      <xdr:col>5</xdr:col>
      <xdr:colOff>575733</xdr:colOff>
      <xdr:row>34</xdr:row>
      <xdr:rowOff>1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D6CE32F-F101-D845-9B2F-55AB01C280DE}"/>
            </a:ext>
          </a:extLst>
        </xdr:cNvPr>
        <xdr:cNvSpPr txBox="1"/>
      </xdr:nvSpPr>
      <xdr:spPr>
        <a:xfrm>
          <a:off x="0" y="5977467"/>
          <a:ext cx="4419600" cy="1371601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en-US" sz="1400" u="none">
              <a:solidFill>
                <a:schemeClr val="dk1"/>
              </a:solidFill>
              <a:latin typeface="Maku" pitchFamily="2" charset="0"/>
              <a:ea typeface="Maku" pitchFamily="2" charset="0"/>
              <a:cs typeface="Maku" pitchFamily="2" charset="0"/>
            </a:rPr>
            <a:t>With</a:t>
          </a:r>
          <a:r>
            <a:rPr lang="en-US" sz="1400" u="none" baseline="0">
              <a:solidFill>
                <a:schemeClr val="dk1"/>
              </a:solidFill>
              <a:latin typeface="Maku" pitchFamily="2" charset="0"/>
              <a:ea typeface="Maku" pitchFamily="2" charset="0"/>
              <a:cs typeface="Maku" pitchFamily="2" charset="0"/>
            </a:rPr>
            <a:t> Adstock for Newspaper Ads as 0.3, it is observed that there is a lagged effect of returns when there is no more spend.</a:t>
          </a:r>
        </a:p>
        <a:p>
          <a:pPr marL="0" indent="0"/>
          <a:r>
            <a:rPr lang="en-US" sz="1400" u="none" baseline="0">
              <a:solidFill>
                <a:schemeClr val="dk1"/>
              </a:solidFill>
              <a:latin typeface="Maku" pitchFamily="2" charset="0"/>
              <a:ea typeface="Maku" pitchFamily="2" charset="0"/>
              <a:cs typeface="Maku" pitchFamily="2" charset="0"/>
            </a:rPr>
            <a:t>With DR for Social Ads as 0.8, it is observed that with increase in spend, the return is evidently low. </a:t>
          </a:r>
          <a:endParaRPr lang="en-US" sz="1400" u="sng">
            <a:solidFill>
              <a:schemeClr val="dk1"/>
            </a:solidFill>
            <a:latin typeface="Maku" pitchFamily="2" charset="0"/>
            <a:ea typeface="Maku" pitchFamily="2" charset="0"/>
            <a:cs typeface="Maku" pitchFamily="2" charset="0"/>
          </a:endParaRPr>
        </a:p>
      </xdr:txBody>
    </xdr:sp>
    <xdr:clientData/>
  </xdr:twoCellAnchor>
  <xdr:twoCellAnchor>
    <xdr:from>
      <xdr:col>1</xdr:col>
      <xdr:colOff>653626</xdr:colOff>
      <xdr:row>40</xdr:row>
      <xdr:rowOff>60960</xdr:rowOff>
    </xdr:from>
    <xdr:to>
      <xdr:col>2</xdr:col>
      <xdr:colOff>88054</xdr:colOff>
      <xdr:row>42</xdr:row>
      <xdr:rowOff>77894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A1015F71-75C5-E679-A8EA-31C6E9A6CBB0}"/>
            </a:ext>
          </a:extLst>
        </xdr:cNvPr>
        <xdr:cNvSpPr/>
      </xdr:nvSpPr>
      <xdr:spPr>
        <a:xfrm>
          <a:off x="1862666" y="8534400"/>
          <a:ext cx="511388" cy="342054"/>
        </a:xfrm>
        <a:prstGeom prst="ellipse">
          <a:avLst/>
        </a:prstGeom>
        <a:noFill/>
        <a:ln>
          <a:solidFill>
            <a:schemeClr val="accent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27</xdr:row>
      <xdr:rowOff>16933</xdr:rowOff>
    </xdr:from>
    <xdr:to>
      <xdr:col>5</xdr:col>
      <xdr:colOff>575733</xdr:colOff>
      <xdr:row>28</xdr:row>
      <xdr:rowOff>33867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F2B8BBF4-5EB2-6541-A83B-FDB070D6F7FB}"/>
            </a:ext>
          </a:extLst>
        </xdr:cNvPr>
        <xdr:cNvSpPr txBox="1"/>
      </xdr:nvSpPr>
      <xdr:spPr>
        <a:xfrm>
          <a:off x="0" y="5604933"/>
          <a:ext cx="4419600" cy="440267"/>
        </a:xfrm>
        <a:prstGeom prst="rect">
          <a:avLst/>
        </a:prstGeom>
        <a:solidFill>
          <a:schemeClr val="accent3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600" b="0">
              <a:latin typeface="Maku Bold" pitchFamily="2" charset="0"/>
              <a:ea typeface="Maku Bold" pitchFamily="2" charset="0"/>
              <a:cs typeface="Maku Bold" pitchFamily="2" charset="0"/>
            </a:rPr>
            <a:t>Adstock &amp; Diminishing Effects</a:t>
          </a:r>
        </a:p>
      </xdr:txBody>
    </xdr:sp>
    <xdr:clientData/>
  </xdr:twoCellAnchor>
  <xdr:twoCellAnchor>
    <xdr:from>
      <xdr:col>12</xdr:col>
      <xdr:colOff>568157</xdr:colOff>
      <xdr:row>0</xdr:row>
      <xdr:rowOff>1</xdr:rowOff>
    </xdr:from>
    <xdr:to>
      <xdr:col>18</xdr:col>
      <xdr:colOff>16710</xdr:colOff>
      <xdr:row>2</xdr:row>
      <xdr:rowOff>167106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51A93D37-63E4-2BF5-23B1-455AA74FC950}"/>
            </a:ext>
          </a:extLst>
        </xdr:cNvPr>
        <xdr:cNvSpPr txBox="1"/>
      </xdr:nvSpPr>
      <xdr:spPr>
        <a:xfrm>
          <a:off x="10176710" y="1"/>
          <a:ext cx="6583947" cy="1019342"/>
        </a:xfrm>
        <a:prstGeom prst="rect">
          <a:avLst/>
        </a:prstGeom>
        <a:solidFill>
          <a:schemeClr val="bg2"/>
        </a:solidFill>
        <a:ln w="15875" cmpd="sng"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>
              <a:solidFill>
                <a:schemeClr val="accent3">
                  <a:lumMod val="75000"/>
                </a:schemeClr>
              </a:solidFill>
              <a:latin typeface="Maku Bold" pitchFamily="2" charset="0"/>
              <a:ea typeface="Maku Bold" pitchFamily="2" charset="0"/>
              <a:cs typeface="Maku Bold" pitchFamily="2" charset="0"/>
            </a:rPr>
            <a:t>Recommendations</a:t>
          </a:r>
          <a:r>
            <a:rPr lang="en-US" sz="1400" b="1" baseline="0">
              <a:solidFill>
                <a:schemeClr val="accent3">
                  <a:lumMod val="75000"/>
                </a:schemeClr>
              </a:solidFill>
              <a:latin typeface="Maku Bold" pitchFamily="2" charset="0"/>
              <a:ea typeface="Maku Bold" pitchFamily="2" charset="0"/>
              <a:cs typeface="Maku Bold" pitchFamily="2" charset="0"/>
            </a:rPr>
            <a:t> - It is expected to see an increase in sales during summers or hotter days.</a:t>
          </a:r>
        </a:p>
        <a:p>
          <a:pPr algn="l"/>
          <a:r>
            <a:rPr lang="en-US" sz="1400" b="1" baseline="0">
              <a:solidFill>
                <a:schemeClr val="accent3">
                  <a:lumMod val="75000"/>
                </a:schemeClr>
              </a:solidFill>
              <a:latin typeface="Maku Bold" pitchFamily="2" charset="0"/>
              <a:ea typeface="Maku Bold" pitchFamily="2" charset="0"/>
              <a:cs typeface="Maku Bold" pitchFamily="2" charset="0"/>
            </a:rPr>
            <a:t>- As per the weekly spend simulation, less spend on social ads is advisable.</a:t>
          </a:r>
        </a:p>
        <a:p>
          <a:pPr algn="l"/>
          <a:r>
            <a:rPr lang="en-US" sz="1400" b="1" baseline="0">
              <a:solidFill>
                <a:schemeClr val="accent3">
                  <a:lumMod val="75000"/>
                </a:schemeClr>
              </a:solidFill>
              <a:latin typeface="Maku Bold" pitchFamily="2" charset="0"/>
              <a:ea typeface="Maku Bold" pitchFamily="2" charset="0"/>
              <a:cs typeface="Maku Bold" pitchFamily="2" charset="0"/>
            </a:rPr>
            <a:t>- Considering adstock on Newspaper ads is beneficial.</a:t>
          </a:r>
          <a:endParaRPr lang="en-US" sz="1400" b="1">
            <a:solidFill>
              <a:schemeClr val="accent3">
                <a:lumMod val="75000"/>
              </a:schemeClr>
            </a:solidFill>
            <a:latin typeface="Maku Bold" pitchFamily="2" charset="0"/>
            <a:ea typeface="Maku Bold" pitchFamily="2" charset="0"/>
            <a:cs typeface="Maku Bold" pitchFamily="2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8</xdr:row>
      <xdr:rowOff>38100</xdr:rowOff>
    </xdr:from>
    <xdr:to>
      <xdr:col>15</xdr:col>
      <xdr:colOff>101600</xdr:colOff>
      <xdr:row>32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2F0DA9-3EF8-F42D-8E1D-E80AB09A1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317500</xdr:colOff>
      <xdr:row>1</xdr:row>
      <xdr:rowOff>82550</xdr:rowOff>
    </xdr:from>
    <xdr:to>
      <xdr:col>18</xdr:col>
      <xdr:colOff>762000</xdr:colOff>
      <xdr:row>18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4D41F1-4876-74A5-4995-F2AEE1E0C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495300</xdr:colOff>
      <xdr:row>18</xdr:row>
      <xdr:rowOff>101600</xdr:rowOff>
    </xdr:from>
    <xdr:to>
      <xdr:col>18</xdr:col>
      <xdr:colOff>685800</xdr:colOff>
      <xdr:row>36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7A128B-F8A3-2FD8-735E-CD02EB468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609600</xdr:colOff>
      <xdr:row>77</xdr:row>
      <xdr:rowOff>57150</xdr:rowOff>
    </xdr:from>
    <xdr:to>
      <xdr:col>18</xdr:col>
      <xdr:colOff>0</xdr:colOff>
      <xdr:row>96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D0A1C-0C12-5E9F-752E-2EA44D1EE6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374650</xdr:colOff>
      <xdr:row>77</xdr:row>
      <xdr:rowOff>101600</xdr:rowOff>
    </xdr:from>
    <xdr:to>
      <xdr:col>25</xdr:col>
      <xdr:colOff>152400</xdr:colOff>
      <xdr:row>96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3FE95F-09D5-CCEC-5B29-0E96E8DBA7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6350</xdr:colOff>
      <xdr:row>98</xdr:row>
      <xdr:rowOff>57150</xdr:rowOff>
    </xdr:from>
    <xdr:to>
      <xdr:col>16</xdr:col>
      <xdr:colOff>450850</xdr:colOff>
      <xdr:row>114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E4CC14-B1FB-BAEE-9760-497398567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177800</xdr:colOff>
      <xdr:row>3</xdr:row>
      <xdr:rowOff>88900</xdr:rowOff>
    </xdr:from>
    <xdr:to>
      <xdr:col>15</xdr:col>
      <xdr:colOff>177800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84EFDE-005E-3CF6-F31D-4E15845D1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279400</xdr:colOff>
      <xdr:row>3</xdr:row>
      <xdr:rowOff>101600</xdr:rowOff>
    </xdr:from>
    <xdr:to>
      <xdr:col>16</xdr:col>
      <xdr:colOff>279400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D75A79-B2C8-5158-89F7-B413FD25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279400</xdr:colOff>
      <xdr:row>5</xdr:row>
      <xdr:rowOff>101600</xdr:rowOff>
    </xdr:from>
    <xdr:to>
      <xdr:col>17</xdr:col>
      <xdr:colOff>279400</xdr:colOff>
      <xdr:row>15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21EC60-76C0-5292-E842-B38F31A18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279400</xdr:colOff>
      <xdr:row>7</xdr:row>
      <xdr:rowOff>101600</xdr:rowOff>
    </xdr:from>
    <xdr:to>
      <xdr:col>18</xdr:col>
      <xdr:colOff>279400</xdr:colOff>
      <xdr:row>17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409750-6FD1-EE5C-DA2A-835357E3B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279400</xdr:colOff>
      <xdr:row>9</xdr:row>
      <xdr:rowOff>101600</xdr:rowOff>
    </xdr:from>
    <xdr:to>
      <xdr:col>19</xdr:col>
      <xdr:colOff>279400</xdr:colOff>
      <xdr:row>19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1439EA-E922-25B9-DC09-5C9391D01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279400</xdr:colOff>
      <xdr:row>11</xdr:row>
      <xdr:rowOff>101600</xdr:rowOff>
    </xdr:from>
    <xdr:to>
      <xdr:col>20</xdr:col>
      <xdr:colOff>279400</xdr:colOff>
      <xdr:row>21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B6499D0-5342-8F4A-97B4-593DA5FD4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279400</xdr:colOff>
      <xdr:row>13</xdr:row>
      <xdr:rowOff>101600</xdr:rowOff>
    </xdr:from>
    <xdr:to>
      <xdr:col>21</xdr:col>
      <xdr:colOff>279400</xdr:colOff>
      <xdr:row>23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F9DF69D-1FB1-76EF-18B2-762D616E1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279400</xdr:colOff>
      <xdr:row>15</xdr:row>
      <xdr:rowOff>88900</xdr:rowOff>
    </xdr:from>
    <xdr:to>
      <xdr:col>22</xdr:col>
      <xdr:colOff>279400</xdr:colOff>
      <xdr:row>25</xdr:row>
      <xdr:rowOff>101600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99556A4-ED1D-71BD-DAEF-35E408A4C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279400</xdr:colOff>
      <xdr:row>17</xdr:row>
      <xdr:rowOff>101600</xdr:rowOff>
    </xdr:from>
    <xdr:to>
      <xdr:col>23</xdr:col>
      <xdr:colOff>279400</xdr:colOff>
      <xdr:row>27</xdr:row>
      <xdr:rowOff>101600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3F56289-A708-DCA1-601F-9A8A5A7CC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279400</xdr:colOff>
      <xdr:row>19</xdr:row>
      <xdr:rowOff>101600</xdr:rowOff>
    </xdr:from>
    <xdr:to>
      <xdr:col>24</xdr:col>
      <xdr:colOff>279400</xdr:colOff>
      <xdr:row>29</xdr:row>
      <xdr:rowOff>101600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A3BB6D-CE11-36DD-D590-8E65585D9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279400</xdr:colOff>
      <xdr:row>21</xdr:row>
      <xdr:rowOff>101600</xdr:rowOff>
    </xdr:from>
    <xdr:to>
      <xdr:col>25</xdr:col>
      <xdr:colOff>279400</xdr:colOff>
      <xdr:row>31</xdr:row>
      <xdr:rowOff>101600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A16462-DC25-5D94-7F81-F301BEB4E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279400</xdr:colOff>
      <xdr:row>23</xdr:row>
      <xdr:rowOff>88900</xdr:rowOff>
    </xdr:from>
    <xdr:to>
      <xdr:col>26</xdr:col>
      <xdr:colOff>279400</xdr:colOff>
      <xdr:row>33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CE4BE12-C1E7-ECC4-3D17-2A35A7D9E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21</xdr:col>
      <xdr:colOff>279400</xdr:colOff>
      <xdr:row>25</xdr:row>
      <xdr:rowOff>101600</xdr:rowOff>
    </xdr:from>
    <xdr:to>
      <xdr:col>27</xdr:col>
      <xdr:colOff>279400</xdr:colOff>
      <xdr:row>35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1916ED-091D-08B0-BE1A-7AC5A2279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412750</xdr:colOff>
      <xdr:row>2</xdr:row>
      <xdr:rowOff>31750</xdr:rowOff>
    </xdr:from>
    <xdr:to>
      <xdr:col>16</xdr:col>
      <xdr:colOff>31750</xdr:colOff>
      <xdr:row>18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6451C5-D2D0-7FA0-6312-31D38B61D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406400</xdr:colOff>
      <xdr:row>19</xdr:row>
      <xdr:rowOff>82550</xdr:rowOff>
    </xdr:from>
    <xdr:to>
      <xdr:col>16</xdr:col>
      <xdr:colOff>25400</xdr:colOff>
      <xdr:row>36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32F245-7487-0768-11A5-D73EEC23B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381000</xdr:colOff>
      <xdr:row>36</xdr:row>
      <xdr:rowOff>158750</xdr:rowOff>
    </xdr:from>
    <xdr:to>
      <xdr:col>16</xdr:col>
      <xdr:colOff>0</xdr:colOff>
      <xdr:row>53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7759708-0280-392B-849F-0FEA6D67B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381000</xdr:colOff>
      <xdr:row>54</xdr:row>
      <xdr:rowOff>57150</xdr:rowOff>
    </xdr:from>
    <xdr:to>
      <xdr:col>16</xdr:col>
      <xdr:colOff>0</xdr:colOff>
      <xdr:row>70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9EDF901-78A1-15AA-0DF2-BCF4EC414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819150</xdr:colOff>
      <xdr:row>25</xdr:row>
      <xdr:rowOff>44450</xdr:rowOff>
    </xdr:from>
    <xdr:to>
      <xdr:col>15</xdr:col>
      <xdr:colOff>438150</xdr:colOff>
      <xdr:row>41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F00FED-8377-4957-7AEB-844015F4C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protimatarafdar/Downloads/Ex_Files_Marketing_Attribution_Mix_Modeling/Exercise%20Files/02_07_forecast_future_end.xlsx" TargetMode="External"/><Relationship Id="rId1" Type="http://schemas.openxmlformats.org/officeDocument/2006/relationships/externalLinkPath" Target="02_07_forecast_future_e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"/>
    </sheetNames>
    <sheetDataSet>
      <sheetData sheetId="0">
        <row r="3">
          <cell r="B3" t="str">
            <v>Revenue</v>
          </cell>
          <cell r="X3" t="str">
            <v>Social Ads, AR=0, DR=0.6</v>
          </cell>
          <cell r="Y3" t="str">
            <v>Search Ads, AR=0, DR=1</v>
          </cell>
          <cell r="Z3" t="str">
            <v>Newspaper Ads, AR=0.3, DR=1</v>
          </cell>
          <cell r="AA3" t="str">
            <v>Holiday</v>
          </cell>
          <cell r="AB3" t="str">
            <v>Temperature</v>
          </cell>
          <cell r="AC3" t="str">
            <v>Price Change</v>
          </cell>
          <cell r="AD3" t="str">
            <v>Baseline</v>
          </cell>
          <cell r="AE3" t="str">
            <v>Predicted</v>
          </cell>
          <cell r="AG3" t="str">
            <v>% Error</v>
          </cell>
        </row>
        <row r="4">
          <cell r="A4">
            <v>1</v>
          </cell>
          <cell r="B4">
            <v>3302.99</v>
          </cell>
          <cell r="X4">
            <v>0</v>
          </cell>
          <cell r="Y4">
            <v>0</v>
          </cell>
          <cell r="Z4">
            <v>0</v>
          </cell>
          <cell r="AA4">
            <v>822.96782381786284</v>
          </cell>
          <cell r="AB4">
            <v>1019.1366380201298</v>
          </cell>
          <cell r="AC4">
            <v>0</v>
          </cell>
          <cell r="AD4">
            <v>1605.4931803061395</v>
          </cell>
          <cell r="AE4">
            <v>3447.5976421441319</v>
          </cell>
          <cell r="AG4">
            <v>4.3780829534492118E-2</v>
          </cell>
        </row>
        <row r="5">
          <cell r="A5">
            <v>2</v>
          </cell>
          <cell r="B5">
            <v>2706.27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955.12051754147842</v>
          </cell>
          <cell r="AC5">
            <v>0</v>
          </cell>
          <cell r="AD5">
            <v>1605.4931803061395</v>
          </cell>
          <cell r="AE5">
            <v>2560.6136978476179</v>
          </cell>
          <cell r="AG5">
            <v>-5.3821792412576008E-2</v>
          </cell>
        </row>
        <row r="6">
          <cell r="A6">
            <v>3</v>
          </cell>
          <cell r="B6">
            <v>2330.41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988.40890019037727</v>
          </cell>
          <cell r="AC6">
            <v>0</v>
          </cell>
          <cell r="AD6">
            <v>1605.4931803061395</v>
          </cell>
          <cell r="AE6">
            <v>2593.9020804965166</v>
          </cell>
          <cell r="AG6">
            <v>0.11306683394617978</v>
          </cell>
        </row>
        <row r="7">
          <cell r="A7">
            <v>4</v>
          </cell>
          <cell r="B7">
            <v>2351.63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827.08827658417567</v>
          </cell>
          <cell r="AC7">
            <v>0</v>
          </cell>
          <cell r="AD7">
            <v>1605.4931803061395</v>
          </cell>
          <cell r="AE7">
            <v>2432.5814568903152</v>
          </cell>
          <cell r="AG7">
            <v>3.4423551702570158E-2</v>
          </cell>
        </row>
        <row r="8">
          <cell r="A8">
            <v>5</v>
          </cell>
          <cell r="B8">
            <v>2398.48</v>
          </cell>
          <cell r="X8">
            <v>0</v>
          </cell>
          <cell r="Y8">
            <v>21.188725054429007</v>
          </cell>
          <cell r="Z8">
            <v>0</v>
          </cell>
          <cell r="AA8">
            <v>0</v>
          </cell>
          <cell r="AB8">
            <v>893.66504188197314</v>
          </cell>
          <cell r="AC8">
            <v>0</v>
          </cell>
          <cell r="AD8">
            <v>1605.4931803061395</v>
          </cell>
          <cell r="AE8">
            <v>2520.3469472425418</v>
          </cell>
          <cell r="AG8">
            <v>5.0810074398177911E-2</v>
          </cell>
        </row>
        <row r="9">
          <cell r="A9">
            <v>6</v>
          </cell>
          <cell r="B9">
            <v>2611.66</v>
          </cell>
          <cell r="X9">
            <v>0</v>
          </cell>
          <cell r="Y9">
            <v>21.188725054429007</v>
          </cell>
          <cell r="Z9">
            <v>0</v>
          </cell>
          <cell r="AA9">
            <v>0</v>
          </cell>
          <cell r="AB9">
            <v>990.96954500952336</v>
          </cell>
          <cell r="AC9">
            <v>0</v>
          </cell>
          <cell r="AD9">
            <v>1605.4931803061395</v>
          </cell>
          <cell r="AE9">
            <v>2617.6514503700919</v>
          </cell>
          <cell r="AG9">
            <v>2.2941157616581122E-3</v>
          </cell>
        </row>
        <row r="10">
          <cell r="A10">
            <v>7</v>
          </cell>
          <cell r="B10">
            <v>2557.31</v>
          </cell>
          <cell r="X10">
            <v>0</v>
          </cell>
          <cell r="Y10">
            <v>21.188725054429007</v>
          </cell>
          <cell r="Z10">
            <v>0</v>
          </cell>
          <cell r="AA10">
            <v>0</v>
          </cell>
          <cell r="AB10">
            <v>898.78633152026532</v>
          </cell>
          <cell r="AC10">
            <v>0</v>
          </cell>
          <cell r="AD10">
            <v>1605.4931803061395</v>
          </cell>
          <cell r="AE10">
            <v>2525.468236880834</v>
          </cell>
          <cell r="AG10">
            <v>-1.2451272281876655E-2</v>
          </cell>
        </row>
        <row r="11">
          <cell r="A11">
            <v>8</v>
          </cell>
          <cell r="B11">
            <v>3250.96</v>
          </cell>
          <cell r="X11">
            <v>0</v>
          </cell>
          <cell r="Y11">
            <v>21.188725054429007</v>
          </cell>
          <cell r="Z11">
            <v>0</v>
          </cell>
          <cell r="AA11">
            <v>822.96782381786284</v>
          </cell>
          <cell r="AB11">
            <v>880.86181778624291</v>
          </cell>
          <cell r="AC11">
            <v>0</v>
          </cell>
          <cell r="AD11">
            <v>1605.4931803061395</v>
          </cell>
          <cell r="AE11">
            <v>3330.5115469646744</v>
          </cell>
          <cell r="AG11">
            <v>2.4470170954017996E-2</v>
          </cell>
        </row>
        <row r="12">
          <cell r="A12">
            <v>9</v>
          </cell>
          <cell r="B12">
            <v>2802.04</v>
          </cell>
          <cell r="X12">
            <v>0</v>
          </cell>
          <cell r="Y12">
            <v>21.188725054429007</v>
          </cell>
          <cell r="Z12">
            <v>0</v>
          </cell>
          <cell r="AA12">
            <v>0</v>
          </cell>
          <cell r="AB12">
            <v>970.48438645635485</v>
          </cell>
          <cell r="AC12">
            <v>0</v>
          </cell>
          <cell r="AD12">
            <v>1605.4931803061395</v>
          </cell>
          <cell r="AE12">
            <v>2597.1662918169231</v>
          </cell>
          <cell r="AG12">
            <v>-7.3115911329987016E-2</v>
          </cell>
        </row>
        <row r="13">
          <cell r="A13">
            <v>10</v>
          </cell>
          <cell r="B13">
            <v>2881.28</v>
          </cell>
          <cell r="X13">
            <v>0</v>
          </cell>
          <cell r="Y13">
            <v>31.783087581643507</v>
          </cell>
          <cell r="Z13">
            <v>0</v>
          </cell>
          <cell r="AA13">
            <v>0</v>
          </cell>
          <cell r="AB13">
            <v>1039.6217965732983</v>
          </cell>
          <cell r="AC13">
            <v>0</v>
          </cell>
          <cell r="AD13">
            <v>1605.4931803061395</v>
          </cell>
          <cell r="AE13">
            <v>2676.898064461081</v>
          </cell>
          <cell r="AG13">
            <v>-7.0934423429489371E-2</v>
          </cell>
        </row>
        <row r="14">
          <cell r="A14">
            <v>11</v>
          </cell>
          <cell r="B14">
            <v>2734.97</v>
          </cell>
          <cell r="X14">
            <v>0</v>
          </cell>
          <cell r="Y14">
            <v>31.783087581643507</v>
          </cell>
          <cell r="Z14">
            <v>0</v>
          </cell>
          <cell r="AA14">
            <v>0</v>
          </cell>
          <cell r="AB14">
            <v>1180.4572616263315</v>
          </cell>
          <cell r="AC14">
            <v>0</v>
          </cell>
          <cell r="AD14">
            <v>1605.4931803061395</v>
          </cell>
          <cell r="AE14">
            <v>2817.7335295141147</v>
          </cell>
          <cell r="AG14">
            <v>3.0261220237923967E-2</v>
          </cell>
        </row>
        <row r="15">
          <cell r="A15">
            <v>12</v>
          </cell>
          <cell r="B15">
            <v>3580.57</v>
          </cell>
          <cell r="X15">
            <v>0</v>
          </cell>
          <cell r="Y15">
            <v>31.783087581643507</v>
          </cell>
          <cell r="Z15">
            <v>0</v>
          </cell>
          <cell r="AA15">
            <v>822.96782381786284</v>
          </cell>
          <cell r="AB15">
            <v>1116.4411411476801</v>
          </cell>
          <cell r="AC15">
            <v>0</v>
          </cell>
          <cell r="AD15">
            <v>1605.4931803061395</v>
          </cell>
          <cell r="AE15">
            <v>3576.6852328533259</v>
          </cell>
          <cell r="AG15">
            <v>-1.0849577432292124E-3</v>
          </cell>
        </row>
        <row r="16">
          <cell r="A16">
            <v>13</v>
          </cell>
          <cell r="B16">
            <v>3581.54</v>
          </cell>
          <cell r="X16">
            <v>0</v>
          </cell>
          <cell r="Y16">
            <v>31.783087581643507</v>
          </cell>
          <cell r="Z16">
            <v>0</v>
          </cell>
          <cell r="AA16">
            <v>822.96782381786284</v>
          </cell>
          <cell r="AB16">
            <v>1072.910179222197</v>
          </cell>
          <cell r="AC16">
            <v>0</v>
          </cell>
          <cell r="AD16">
            <v>1605.4931803061395</v>
          </cell>
          <cell r="AE16">
            <v>3533.1542709278428</v>
          </cell>
          <cell r="AG16">
            <v>-1.350975532093935E-2</v>
          </cell>
        </row>
        <row r="17">
          <cell r="A17">
            <v>14</v>
          </cell>
          <cell r="B17">
            <v>2962.99</v>
          </cell>
          <cell r="X17">
            <v>0</v>
          </cell>
          <cell r="Y17">
            <v>31.783087581643507</v>
          </cell>
          <cell r="Z17">
            <v>0</v>
          </cell>
          <cell r="AA17">
            <v>0</v>
          </cell>
          <cell r="AB17">
            <v>1154.8508134348708</v>
          </cell>
          <cell r="AC17">
            <v>0</v>
          </cell>
          <cell r="AD17">
            <v>1605.4931803061395</v>
          </cell>
          <cell r="AE17">
            <v>2792.1270813226538</v>
          </cell>
          <cell r="AG17">
            <v>-5.7665708854010983E-2</v>
          </cell>
        </row>
        <row r="18">
          <cell r="A18">
            <v>15</v>
          </cell>
          <cell r="B18">
            <v>2510.8200000000002</v>
          </cell>
          <cell r="X18">
            <v>0</v>
          </cell>
          <cell r="Y18">
            <v>31.783087581643507</v>
          </cell>
          <cell r="Z18">
            <v>0</v>
          </cell>
          <cell r="AA18">
            <v>0</v>
          </cell>
          <cell r="AB18">
            <v>1229.1095131901066</v>
          </cell>
          <cell r="AC18">
            <v>0</v>
          </cell>
          <cell r="AD18">
            <v>1605.4931803061395</v>
          </cell>
          <cell r="AE18">
            <v>2866.3857810778895</v>
          </cell>
          <cell r="AG18">
            <v>0.14161340959443103</v>
          </cell>
        </row>
        <row r="19">
          <cell r="A19">
            <v>16</v>
          </cell>
          <cell r="B19">
            <v>2523.34</v>
          </cell>
          <cell r="X19">
            <v>0</v>
          </cell>
          <cell r="Y19">
            <v>31.783087581643507</v>
          </cell>
          <cell r="Z19">
            <v>0</v>
          </cell>
          <cell r="AA19">
            <v>0</v>
          </cell>
          <cell r="AB19">
            <v>1170.2146823497471</v>
          </cell>
          <cell r="AC19">
            <v>-341.47159950323402</v>
          </cell>
          <cell r="AD19">
            <v>1605.4931803061395</v>
          </cell>
          <cell r="AE19">
            <v>2466.019350734296</v>
          </cell>
          <cell r="AG19">
            <v>-2.2716181436391491E-2</v>
          </cell>
        </row>
        <row r="20">
          <cell r="A20">
            <v>17</v>
          </cell>
          <cell r="B20">
            <v>2708.6</v>
          </cell>
          <cell r="X20">
            <v>0</v>
          </cell>
          <cell r="Y20">
            <v>31.783087581643507</v>
          </cell>
          <cell r="Z20">
            <v>0</v>
          </cell>
          <cell r="AA20">
            <v>0</v>
          </cell>
          <cell r="AB20">
            <v>1152.2901686157247</v>
          </cell>
          <cell r="AC20">
            <v>-341.47159950323402</v>
          </cell>
          <cell r="AD20">
            <v>1605.4931803061395</v>
          </cell>
          <cell r="AE20">
            <v>2448.0948370002734</v>
          </cell>
          <cell r="AG20">
            <v>-9.6177051982473061E-2</v>
          </cell>
        </row>
        <row r="21">
          <cell r="A21">
            <v>18</v>
          </cell>
          <cell r="B21">
            <v>2459.0300000000002</v>
          </cell>
          <cell r="X21">
            <v>0</v>
          </cell>
          <cell r="Y21">
            <v>42.377450108858014</v>
          </cell>
          <cell r="Z21">
            <v>0</v>
          </cell>
          <cell r="AA21">
            <v>0</v>
          </cell>
          <cell r="AB21">
            <v>1285.4436992113197</v>
          </cell>
          <cell r="AC21">
            <v>-341.47159950323402</v>
          </cell>
          <cell r="AD21">
            <v>1605.4931803061395</v>
          </cell>
          <cell r="AE21">
            <v>2591.8427301230831</v>
          </cell>
          <cell r="AG21">
            <v>5.4010211393550674E-2</v>
          </cell>
        </row>
        <row r="22">
          <cell r="A22">
            <v>19</v>
          </cell>
          <cell r="B22">
            <v>3429.26</v>
          </cell>
          <cell r="X22">
            <v>0</v>
          </cell>
          <cell r="Y22">
            <v>42.377450108858014</v>
          </cell>
          <cell r="Z22">
            <v>0</v>
          </cell>
          <cell r="AA22">
            <v>822.96782381786284</v>
          </cell>
          <cell r="AB22">
            <v>1285.4436992113197</v>
          </cell>
          <cell r="AC22">
            <v>-341.47159950323402</v>
          </cell>
          <cell r="AD22">
            <v>1605.4931803061395</v>
          </cell>
          <cell r="AE22">
            <v>3414.8105539409462</v>
          </cell>
          <cell r="AG22">
            <v>-4.2135755408029794E-3</v>
          </cell>
        </row>
        <row r="23">
          <cell r="A23">
            <v>20</v>
          </cell>
          <cell r="B23">
            <v>2707.15</v>
          </cell>
          <cell r="X23">
            <v>0</v>
          </cell>
          <cell r="Y23">
            <v>42.377450108858014</v>
          </cell>
          <cell r="Z23">
            <v>0</v>
          </cell>
          <cell r="AA23">
            <v>0</v>
          </cell>
          <cell r="AB23">
            <v>1352.0204645091171</v>
          </cell>
          <cell r="AC23">
            <v>-341.47159950323402</v>
          </cell>
          <cell r="AD23">
            <v>1605.4931803061395</v>
          </cell>
          <cell r="AE23">
            <v>2658.4194954208806</v>
          </cell>
          <cell r="AG23">
            <v>-1.800066659738821E-2</v>
          </cell>
        </row>
        <row r="24">
          <cell r="A24">
            <v>21</v>
          </cell>
          <cell r="B24">
            <v>2658.95</v>
          </cell>
          <cell r="X24">
            <v>0</v>
          </cell>
          <cell r="Y24">
            <v>42.377450108858014</v>
          </cell>
          <cell r="Z24">
            <v>0</v>
          </cell>
          <cell r="AA24">
            <v>0</v>
          </cell>
          <cell r="AB24">
            <v>1418.5972298069146</v>
          </cell>
          <cell r="AC24">
            <v>-341.47159950323402</v>
          </cell>
          <cell r="AD24">
            <v>1605.4931803061395</v>
          </cell>
          <cell r="AE24">
            <v>2724.9962607186781</v>
          </cell>
          <cell r="AG24">
            <v>2.4839226280553694E-2</v>
          </cell>
        </row>
        <row r="25">
          <cell r="A25">
            <v>22</v>
          </cell>
          <cell r="B25">
            <v>2848.53</v>
          </cell>
          <cell r="X25">
            <v>0</v>
          </cell>
          <cell r="Y25">
            <v>42.377450108858014</v>
          </cell>
          <cell r="Z25">
            <v>0</v>
          </cell>
          <cell r="AA25">
            <v>0</v>
          </cell>
          <cell r="AB25">
            <v>1579.9178534131161</v>
          </cell>
          <cell r="AC25">
            <v>-341.47159950323402</v>
          </cell>
          <cell r="AD25">
            <v>1605.4931803061395</v>
          </cell>
          <cell r="AE25">
            <v>2886.3168843248795</v>
          </cell>
          <cell r="AG25">
            <v>1.3265398056148025E-2</v>
          </cell>
        </row>
        <row r="26">
          <cell r="A26">
            <v>23</v>
          </cell>
          <cell r="B26">
            <v>2801.63</v>
          </cell>
          <cell r="M26" t="str">
            <v>Social Ads, AR=0, DR=0.6</v>
          </cell>
          <cell r="O26">
            <v>1.7794045181271815E-2</v>
          </cell>
          <cell r="X26">
            <v>0</v>
          </cell>
          <cell r="Y26">
            <v>42.377450108858014</v>
          </cell>
          <cell r="Z26">
            <v>0</v>
          </cell>
          <cell r="AA26">
            <v>0</v>
          </cell>
          <cell r="AB26">
            <v>1656.7371979874977</v>
          </cell>
          <cell r="AC26">
            <v>-341.47159950323402</v>
          </cell>
          <cell r="AD26">
            <v>1605.4931803061395</v>
          </cell>
          <cell r="AE26">
            <v>2963.1362288992614</v>
          </cell>
          <cell r="AG26">
            <v>5.7647237108133929E-2</v>
          </cell>
        </row>
        <row r="27">
          <cell r="A27">
            <v>24</v>
          </cell>
          <cell r="B27">
            <v>4645.67</v>
          </cell>
          <cell r="M27" t="str">
            <v>Search Ads, AR=0, DR=1</v>
          </cell>
          <cell r="O27">
            <v>1.2066462695112464E-2</v>
          </cell>
          <cell r="X27">
            <v>0</v>
          </cell>
          <cell r="Y27">
            <v>84.754900217716028</v>
          </cell>
          <cell r="Z27">
            <v>730.9144113140045</v>
          </cell>
          <cell r="AA27">
            <v>822.96782381786284</v>
          </cell>
          <cell r="AB27">
            <v>1730.9958977427332</v>
          </cell>
          <cell r="AC27">
            <v>-341.47159950323402</v>
          </cell>
          <cell r="AD27">
            <v>1605.4931803061395</v>
          </cell>
          <cell r="AE27">
            <v>4633.6546138952217</v>
          </cell>
          <cell r="AG27">
            <v>-2.5863623771766766E-3</v>
          </cell>
        </row>
        <row r="28">
          <cell r="A28">
            <v>25</v>
          </cell>
          <cell r="B28">
            <v>4034.12</v>
          </cell>
          <cell r="M28" t="str">
            <v>Newspaper Ads, AR=0.3, DR=1</v>
          </cell>
          <cell r="O28">
            <v>6.9955957961496132E-2</v>
          </cell>
          <cell r="X28">
            <v>0</v>
          </cell>
          <cell r="Y28">
            <v>84.754900217716028</v>
          </cell>
          <cell r="Z28">
            <v>950.18873470820586</v>
          </cell>
          <cell r="AA28">
            <v>0</v>
          </cell>
          <cell r="AB28">
            <v>1697.7075150938344</v>
          </cell>
          <cell r="AC28">
            <v>-341.47159950323402</v>
          </cell>
          <cell r="AD28">
            <v>1605.4931803061395</v>
          </cell>
          <cell r="AE28">
            <v>3996.6727308226623</v>
          </cell>
          <cell r="AG28">
            <v>-9.2826364057929864E-3</v>
          </cell>
        </row>
        <row r="29">
          <cell r="A29">
            <v>26</v>
          </cell>
          <cell r="B29">
            <v>4510.32</v>
          </cell>
          <cell r="M29" t="str">
            <v>Holiday</v>
          </cell>
          <cell r="O29">
            <v>4.5947071137548985E-2</v>
          </cell>
          <cell r="X29">
            <v>250.91789466293579</v>
          </cell>
          <cell r="Y29">
            <v>84.754900217716028</v>
          </cell>
          <cell r="Z29">
            <v>1015.9710317264662</v>
          </cell>
          <cell r="AA29">
            <v>0</v>
          </cell>
          <cell r="AB29">
            <v>1905.1197454446651</v>
          </cell>
          <cell r="AC29">
            <v>-341.47159950323402</v>
          </cell>
          <cell r="AD29">
            <v>1605.4931803061395</v>
          </cell>
          <cell r="AE29">
            <v>4520.7851528546889</v>
          </cell>
          <cell r="AG29">
            <v>2.3202683744588462E-3</v>
          </cell>
        </row>
        <row r="30">
          <cell r="A30">
            <v>27</v>
          </cell>
          <cell r="B30">
            <v>4436.8999999999996</v>
          </cell>
          <cell r="M30" t="str">
            <v>Temperature</v>
          </cell>
          <cell r="O30">
            <v>0.40528643104801015</v>
          </cell>
          <cell r="X30">
            <v>250.91789466293579</v>
          </cell>
          <cell r="Y30">
            <v>105.94362527214503</v>
          </cell>
          <cell r="Z30">
            <v>1035.7057208319443</v>
          </cell>
          <cell r="AA30">
            <v>0</v>
          </cell>
          <cell r="AB30">
            <v>1930.7261936361256</v>
          </cell>
          <cell r="AC30">
            <v>-341.47159950323402</v>
          </cell>
          <cell r="AD30">
            <v>1605.4931803061395</v>
          </cell>
          <cell r="AE30">
            <v>4587.3150152060571</v>
          </cell>
          <cell r="AG30">
            <v>3.3900925241961151E-2</v>
          </cell>
        </row>
        <row r="31">
          <cell r="A31">
            <v>28</v>
          </cell>
          <cell r="B31">
            <v>5427.97</v>
          </cell>
          <cell r="M31" t="str">
            <v>Price Change</v>
          </cell>
          <cell r="O31">
            <v>-1.7158213818053356E-2</v>
          </cell>
          <cell r="X31">
            <v>250.91789466293579</v>
          </cell>
          <cell r="Y31">
            <v>105.94362527214503</v>
          </cell>
          <cell r="Z31">
            <v>1041.6261275635877</v>
          </cell>
          <cell r="AA31">
            <v>822.96782381786284</v>
          </cell>
          <cell r="AB31">
            <v>1974.2571555616082</v>
          </cell>
          <cell r="AC31">
            <v>-341.47159950323402</v>
          </cell>
          <cell r="AD31">
            <v>1605.4931803061395</v>
          </cell>
          <cell r="AE31">
            <v>5459.7342076810455</v>
          </cell>
          <cell r="AG31">
            <v>5.8519497493621482E-3</v>
          </cell>
        </row>
        <row r="32">
          <cell r="A32">
            <v>29</v>
          </cell>
          <cell r="B32">
            <v>4758.76</v>
          </cell>
          <cell r="M32" t="str">
            <v>Baseline</v>
          </cell>
          <cell r="O32">
            <v>0.46610824579461374</v>
          </cell>
          <cell r="X32">
            <v>250.91789466293579</v>
          </cell>
          <cell r="Y32">
            <v>105.94362527214503</v>
          </cell>
          <cell r="Z32">
            <v>1043.4022495830807</v>
          </cell>
          <cell r="AA32">
            <v>0</v>
          </cell>
          <cell r="AB32">
            <v>1930.7261936361256</v>
          </cell>
          <cell r="AC32">
            <v>-341.47159950323402</v>
          </cell>
          <cell r="AD32">
            <v>1605.4931803061395</v>
          </cell>
          <cell r="AE32">
            <v>4595.0115439571928</v>
          </cell>
          <cell r="AG32">
            <v>-3.4409900066993807E-2</v>
          </cell>
        </row>
        <row r="33">
          <cell r="A33">
            <v>30</v>
          </cell>
          <cell r="B33">
            <v>4773.62</v>
          </cell>
          <cell r="X33">
            <v>380.3204097745226</v>
          </cell>
          <cell r="Y33">
            <v>105.94362527214503</v>
          </cell>
          <cell r="Z33">
            <v>1043.9350861889286</v>
          </cell>
          <cell r="AA33">
            <v>0</v>
          </cell>
          <cell r="AB33">
            <v>2038.2732760402596</v>
          </cell>
          <cell r="AC33">
            <v>-341.47159950323402</v>
          </cell>
          <cell r="AD33">
            <v>1605.4931803061395</v>
          </cell>
          <cell r="AE33">
            <v>4832.4939780787608</v>
          </cell>
          <cell r="AG33">
            <v>1.2333193274446009E-2</v>
          </cell>
        </row>
        <row r="34">
          <cell r="A34">
            <v>31</v>
          </cell>
          <cell r="B34">
            <v>4866.54</v>
          </cell>
          <cell r="X34">
            <v>380.3204097745226</v>
          </cell>
          <cell r="Y34">
            <v>105.94362527214503</v>
          </cell>
          <cell r="Z34">
            <v>1044.0949371706831</v>
          </cell>
          <cell r="AA34">
            <v>0</v>
          </cell>
          <cell r="AB34">
            <v>2053.6371449551361</v>
          </cell>
          <cell r="AC34">
            <v>-341.47159950323402</v>
          </cell>
          <cell r="AD34">
            <v>1605.4931803061395</v>
          </cell>
          <cell r="AE34">
            <v>4848.0176979753924</v>
          </cell>
          <cell r="AG34">
            <v>-3.8060515324250077E-3</v>
          </cell>
        </row>
        <row r="35">
          <cell r="A35">
            <v>32</v>
          </cell>
          <cell r="B35">
            <v>4846.53</v>
          </cell>
          <cell r="X35">
            <v>380.3204097745226</v>
          </cell>
          <cell r="Y35">
            <v>84.754900217716028</v>
          </cell>
          <cell r="Z35">
            <v>1044.1428924652093</v>
          </cell>
          <cell r="AA35">
            <v>0</v>
          </cell>
          <cell r="AB35">
            <v>1943.529417731856</v>
          </cell>
          <cell r="AC35">
            <v>-341.47159950323402</v>
          </cell>
          <cell r="AD35">
            <v>1605.4931803061395</v>
          </cell>
          <cell r="AE35">
            <v>4716.7692009922102</v>
          </cell>
          <cell r="AG35">
            <v>-2.6773959721241695E-2</v>
          </cell>
        </row>
        <row r="36">
          <cell r="A36">
            <v>33</v>
          </cell>
          <cell r="B36">
            <v>5209.8999999999996</v>
          </cell>
          <cell r="X36">
            <v>380.3204097745226</v>
          </cell>
          <cell r="Y36">
            <v>84.754900217716028</v>
          </cell>
          <cell r="Z36">
            <v>1044.1572790535672</v>
          </cell>
          <cell r="AA36">
            <v>0</v>
          </cell>
          <cell r="AB36">
            <v>1979.3784451999004</v>
          </cell>
          <cell r="AC36">
            <v>136.58863980129362</v>
          </cell>
          <cell r="AD36">
            <v>1605.4931803061395</v>
          </cell>
          <cell r="AE36">
            <v>5230.6928543531394</v>
          </cell>
          <cell r="AG36">
            <v>3.9910275347203933E-3</v>
          </cell>
        </row>
        <row r="37">
          <cell r="A37">
            <v>34</v>
          </cell>
          <cell r="B37">
            <v>4831.16</v>
          </cell>
          <cell r="X37">
            <v>165.54407348111167</v>
          </cell>
          <cell r="Y37">
            <v>84.754900217716028</v>
          </cell>
          <cell r="Z37">
            <v>1044.1615950300747</v>
          </cell>
          <cell r="AA37">
            <v>0</v>
          </cell>
          <cell r="AB37">
            <v>1861.588783519182</v>
          </cell>
          <cell r="AC37">
            <v>136.58863980129362</v>
          </cell>
          <cell r="AD37">
            <v>1605.4931803061395</v>
          </cell>
          <cell r="AE37">
            <v>4898.1311723555173</v>
          </cell>
          <cell r="AG37">
            <v>1.3862337897216696E-2</v>
          </cell>
        </row>
        <row r="38">
          <cell r="A38">
            <v>35</v>
          </cell>
          <cell r="B38">
            <v>4999.6400000000003</v>
          </cell>
          <cell r="X38">
            <v>165.54407348111167</v>
          </cell>
          <cell r="Y38">
            <v>84.754900217716028</v>
          </cell>
          <cell r="Z38">
            <v>1044.1628898230269</v>
          </cell>
          <cell r="AA38">
            <v>0</v>
          </cell>
          <cell r="AB38">
            <v>1964.0145762850243</v>
          </cell>
          <cell r="AC38">
            <v>136.58863980129362</v>
          </cell>
          <cell r="AD38">
            <v>1605.4931803061395</v>
          </cell>
          <cell r="AE38">
            <v>5000.5582599143127</v>
          </cell>
          <cell r="AG38">
            <v>1.8366520675735246E-4</v>
          </cell>
        </row>
        <row r="39">
          <cell r="A39">
            <v>36</v>
          </cell>
          <cell r="B39">
            <v>4073.66</v>
          </cell>
          <cell r="X39">
            <v>165.54407348111167</v>
          </cell>
          <cell r="Y39">
            <v>42.377450108858014</v>
          </cell>
          <cell r="Z39">
            <v>313.24886694690804</v>
          </cell>
          <cell r="AA39">
            <v>0</v>
          </cell>
          <cell r="AB39">
            <v>1861.588783519182</v>
          </cell>
          <cell r="AC39">
            <v>136.58863980129362</v>
          </cell>
          <cell r="AD39">
            <v>1605.4931803061395</v>
          </cell>
          <cell r="AE39">
            <v>4124.8409941634927</v>
          </cell>
          <cell r="AG39">
            <v>1.2563884605856373E-2</v>
          </cell>
        </row>
        <row r="40">
          <cell r="A40">
            <v>37</v>
          </cell>
          <cell r="B40">
            <v>3885.19</v>
          </cell>
          <cell r="X40">
            <v>165.54407348111167</v>
          </cell>
          <cell r="Y40">
            <v>42.377450108858014</v>
          </cell>
          <cell r="Z40">
            <v>93.974660084072411</v>
          </cell>
          <cell r="AA40">
            <v>0</v>
          </cell>
          <cell r="AB40">
            <v>1835.9823353277216</v>
          </cell>
          <cell r="AC40">
            <v>136.58863980129362</v>
          </cell>
          <cell r="AD40">
            <v>1605.4931803061395</v>
          </cell>
          <cell r="AE40">
            <v>3879.9603391091969</v>
          </cell>
          <cell r="AG40">
            <v>-1.3460502294104506E-3</v>
          </cell>
        </row>
        <row r="41">
          <cell r="A41">
            <v>38</v>
          </cell>
          <cell r="B41">
            <v>3395.17</v>
          </cell>
          <cell r="X41">
            <v>0</v>
          </cell>
          <cell r="Y41">
            <v>42.377450108858014</v>
          </cell>
          <cell r="Z41">
            <v>28.192398025221724</v>
          </cell>
          <cell r="AA41">
            <v>0</v>
          </cell>
          <cell r="AB41">
            <v>1651.6159083492055</v>
          </cell>
          <cell r="AC41">
            <v>136.58863980129362</v>
          </cell>
          <cell r="AD41">
            <v>1605.4931803061395</v>
          </cell>
          <cell r="AE41">
            <v>3464.2675765907184</v>
          </cell>
          <cell r="AG41">
            <v>2.0351728069792761E-2</v>
          </cell>
        </row>
        <row r="42">
          <cell r="A42">
            <v>39</v>
          </cell>
          <cell r="B42">
            <v>3543.52</v>
          </cell>
          <cell r="X42">
            <v>0</v>
          </cell>
          <cell r="Y42">
            <v>42.377450108858014</v>
          </cell>
          <cell r="Z42">
            <v>8.4577194075665183</v>
          </cell>
          <cell r="AA42">
            <v>0</v>
          </cell>
          <cell r="AB42">
            <v>1600.4030119662843</v>
          </cell>
          <cell r="AC42">
            <v>136.58863980129362</v>
          </cell>
          <cell r="AD42">
            <v>1605.4931803061395</v>
          </cell>
          <cell r="AE42">
            <v>3393.3200015901421</v>
          </cell>
          <cell r="AG42">
            <v>-4.2387230327430893E-2</v>
          </cell>
        </row>
        <row r="43">
          <cell r="A43">
            <v>40</v>
          </cell>
          <cell r="B43">
            <v>3318.82</v>
          </cell>
          <cell r="X43">
            <v>0</v>
          </cell>
          <cell r="Y43">
            <v>42.377450108858014</v>
          </cell>
          <cell r="Z43">
            <v>2.5373158222699548</v>
          </cell>
          <cell r="AA43">
            <v>0</v>
          </cell>
          <cell r="AB43">
            <v>1677.2223565406662</v>
          </cell>
          <cell r="AC43">
            <v>136.58863980129362</v>
          </cell>
          <cell r="AD43">
            <v>1605.4931803061395</v>
          </cell>
          <cell r="AE43">
            <v>3464.2189425792271</v>
          </cell>
          <cell r="AG43">
            <v>4.381043340079515E-2</v>
          </cell>
        </row>
        <row r="44">
          <cell r="A44">
            <v>41</v>
          </cell>
          <cell r="B44">
            <v>3439.85</v>
          </cell>
          <cell r="X44">
            <v>0</v>
          </cell>
          <cell r="Y44">
            <v>31.783087581643507</v>
          </cell>
          <cell r="Z44">
            <v>0.76119474668098652</v>
          </cell>
          <cell r="AA44">
            <v>0</v>
          </cell>
          <cell r="AB44">
            <v>1559.4326948599476</v>
          </cell>
          <cell r="AC44">
            <v>136.58863980129362</v>
          </cell>
          <cell r="AD44">
            <v>1605.4931803061395</v>
          </cell>
          <cell r="AE44">
            <v>3334.0587972957051</v>
          </cell>
          <cell r="AG44">
            <v>-3.0754597643587612E-2</v>
          </cell>
        </row>
        <row r="45">
          <cell r="A45">
            <v>42</v>
          </cell>
          <cell r="B45">
            <v>3396.71</v>
          </cell>
          <cell r="X45">
            <v>0</v>
          </cell>
          <cell r="Y45">
            <v>31.783087581643507</v>
          </cell>
          <cell r="Z45">
            <v>0.22835842400429593</v>
          </cell>
          <cell r="AA45">
            <v>0</v>
          </cell>
          <cell r="AB45">
            <v>1487.7346399238581</v>
          </cell>
          <cell r="AC45">
            <v>136.58863980129362</v>
          </cell>
          <cell r="AD45">
            <v>1605.4931803061395</v>
          </cell>
          <cell r="AE45">
            <v>3261.8279060369387</v>
          </cell>
          <cell r="AG45">
            <v>-3.9709629012503682E-2</v>
          </cell>
        </row>
        <row r="46">
          <cell r="A46">
            <v>43</v>
          </cell>
          <cell r="B46">
            <v>3249.66</v>
          </cell>
          <cell r="X46">
            <v>0</v>
          </cell>
          <cell r="Y46">
            <v>31.783087581643507</v>
          </cell>
          <cell r="Z46">
            <v>6.8507527201288776E-2</v>
          </cell>
          <cell r="AA46">
            <v>0</v>
          </cell>
          <cell r="AB46">
            <v>1564.5539844982397</v>
          </cell>
          <cell r="AC46">
            <v>136.58863980129362</v>
          </cell>
          <cell r="AD46">
            <v>1605.4931803061395</v>
          </cell>
          <cell r="AE46">
            <v>3338.4873997145178</v>
          </cell>
          <cell r="AG46">
            <v>2.7334367199804879E-2</v>
          </cell>
        </row>
        <row r="47">
          <cell r="A47">
            <v>44</v>
          </cell>
          <cell r="B47">
            <v>2931.35</v>
          </cell>
          <cell r="X47">
            <v>0</v>
          </cell>
          <cell r="Y47">
            <v>31.783087581643507</v>
          </cell>
          <cell r="Z47">
            <v>2.0552258160386631E-2</v>
          </cell>
          <cell r="AA47">
            <v>0</v>
          </cell>
          <cell r="AB47">
            <v>1285.4436992113197</v>
          </cell>
          <cell r="AC47">
            <v>136.58863980129362</v>
          </cell>
          <cell r="AD47">
            <v>1605.4931803061395</v>
          </cell>
          <cell r="AE47">
            <v>3059.3291591585566</v>
          </cell>
          <cell r="AG47">
            <v>4.3658778091513036E-2</v>
          </cell>
        </row>
        <row r="48">
          <cell r="A48">
            <v>45</v>
          </cell>
          <cell r="B48">
            <v>3933.05</v>
          </cell>
          <cell r="X48">
            <v>0</v>
          </cell>
          <cell r="Y48">
            <v>21.188725054429007</v>
          </cell>
          <cell r="Z48">
            <v>6.1656774481159892E-3</v>
          </cell>
          <cell r="AA48">
            <v>822.96782381786284</v>
          </cell>
          <cell r="AB48">
            <v>1290.5649888496118</v>
          </cell>
          <cell r="AC48">
            <v>136.58863980129362</v>
          </cell>
          <cell r="AD48">
            <v>1605.4931803061395</v>
          </cell>
          <cell r="AE48">
            <v>3876.8095235067849</v>
          </cell>
          <cell r="AG48">
            <v>-1.4299456272667594E-2</v>
          </cell>
        </row>
        <row r="49">
          <cell r="A49">
            <v>46</v>
          </cell>
          <cell r="B49">
            <v>3506.81</v>
          </cell>
          <cell r="X49">
            <v>0</v>
          </cell>
          <cell r="Y49">
            <v>21.188725054429007</v>
          </cell>
          <cell r="Z49">
            <v>1.8497032344347967E-3</v>
          </cell>
          <cell r="AA49">
            <v>0</v>
          </cell>
          <cell r="AB49">
            <v>1408.3546505303302</v>
          </cell>
          <cell r="AC49">
            <v>136.58863980129362</v>
          </cell>
          <cell r="AD49">
            <v>1605.4931803061395</v>
          </cell>
          <cell r="AE49">
            <v>3171.6270453954266</v>
          </cell>
          <cell r="AG49">
            <v>-9.5580585946935623E-2</v>
          </cell>
        </row>
        <row r="50">
          <cell r="A50">
            <v>47</v>
          </cell>
          <cell r="B50">
            <v>2818.97</v>
          </cell>
          <cell r="X50">
            <v>0</v>
          </cell>
          <cell r="Y50">
            <v>21.188725054429007</v>
          </cell>
          <cell r="Z50">
            <v>5.5491097033043908E-4</v>
          </cell>
          <cell r="AA50">
            <v>0</v>
          </cell>
          <cell r="AB50">
            <v>1136.9262997008484</v>
          </cell>
          <cell r="AC50">
            <v>136.58863980129362</v>
          </cell>
          <cell r="AD50">
            <v>1605.4931803061395</v>
          </cell>
          <cell r="AE50">
            <v>2900.1973997736804</v>
          </cell>
          <cell r="AG50">
            <v>2.8814566942422463E-2</v>
          </cell>
        </row>
        <row r="51">
          <cell r="A51">
            <v>48</v>
          </cell>
          <cell r="B51">
            <v>3856.38</v>
          </cell>
          <cell r="X51">
            <v>0</v>
          </cell>
          <cell r="Y51">
            <v>21.188725054429007</v>
          </cell>
          <cell r="Z51">
            <v>1.6647329109913171E-4</v>
          </cell>
          <cell r="AA51">
            <v>822.96782381786284</v>
          </cell>
          <cell r="AB51">
            <v>1241.9127372858368</v>
          </cell>
          <cell r="AC51">
            <v>136.58863980129362</v>
          </cell>
          <cell r="AD51">
            <v>1605.4931803061395</v>
          </cell>
          <cell r="AE51">
            <v>3828.1512727388526</v>
          </cell>
          <cell r="AG51">
            <v>-7.3200066542061385E-3</v>
          </cell>
        </row>
        <row r="52">
          <cell r="A52">
            <v>49</v>
          </cell>
          <cell r="B52">
            <v>3060.15</v>
          </cell>
          <cell r="X52">
            <v>0</v>
          </cell>
          <cell r="Y52">
            <v>0</v>
          </cell>
          <cell r="Z52">
            <v>4.9941987329739513E-5</v>
          </cell>
          <cell r="AA52">
            <v>0</v>
          </cell>
          <cell r="AB52">
            <v>1139.4869445199945</v>
          </cell>
          <cell r="AC52">
            <v>136.58863980129362</v>
          </cell>
          <cell r="AD52">
            <v>1605.4931803061395</v>
          </cell>
          <cell r="AE52">
            <v>2881.5688145694148</v>
          </cell>
          <cell r="AG52">
            <v>-5.8357003882353889E-2</v>
          </cell>
        </row>
        <row r="53">
          <cell r="A53">
            <v>50</v>
          </cell>
          <cell r="B53">
            <v>2761.15</v>
          </cell>
          <cell r="X53">
            <v>0</v>
          </cell>
          <cell r="Y53">
            <v>0</v>
          </cell>
          <cell r="Z53">
            <v>1.4982596198921854E-5</v>
          </cell>
          <cell r="AA53">
            <v>0</v>
          </cell>
          <cell r="AB53">
            <v>962.80245199891669</v>
          </cell>
          <cell r="AC53">
            <v>136.58863980129362</v>
          </cell>
          <cell r="AD53">
            <v>1605.4931803061395</v>
          </cell>
          <cell r="AE53">
            <v>2704.8842870889457</v>
          </cell>
          <cell r="AG53">
            <v>-2.037763718416398E-2</v>
          </cell>
        </row>
        <row r="54">
          <cell r="A54">
            <v>51</v>
          </cell>
          <cell r="B54">
            <v>2323.12</v>
          </cell>
          <cell r="X54">
            <v>0</v>
          </cell>
          <cell r="Y54">
            <v>0</v>
          </cell>
          <cell r="Z54">
            <v>4.4947788596765559E-6</v>
          </cell>
          <cell r="AA54">
            <v>0</v>
          </cell>
          <cell r="AB54">
            <v>839.89150067990602</v>
          </cell>
          <cell r="AC54">
            <v>136.58863980129362</v>
          </cell>
          <cell r="AD54">
            <v>1605.4931803061395</v>
          </cell>
          <cell r="AE54">
            <v>2581.9733252821179</v>
          </cell>
          <cell r="AG54">
            <v>0.11142486194519355</v>
          </cell>
        </row>
        <row r="55">
          <cell r="A55">
            <v>52</v>
          </cell>
          <cell r="B55">
            <v>3577.04</v>
          </cell>
          <cell r="X55">
            <v>0</v>
          </cell>
          <cell r="Y55">
            <v>0</v>
          </cell>
          <cell r="Z55">
            <v>1.3484336579029669E-6</v>
          </cell>
          <cell r="AA55">
            <v>822.96782381786284</v>
          </cell>
          <cell r="AB55">
            <v>919.27149007343371</v>
          </cell>
          <cell r="AC55">
            <v>136.58863980129362</v>
          </cell>
          <cell r="AD55">
            <v>1605.4931803061395</v>
          </cell>
          <cell r="AE55">
            <v>3484.3211353471634</v>
          </cell>
          <cell r="AG55">
            <v>-2.5920555725638127E-2</v>
          </cell>
        </row>
        <row r="57">
          <cell r="B57" t="str">
            <v>Forecast</v>
          </cell>
        </row>
        <row r="58">
          <cell r="A58">
            <v>1</v>
          </cell>
          <cell r="B58">
            <v>3816.7597939015041</v>
          </cell>
        </row>
        <row r="59">
          <cell r="A59">
            <v>2</v>
          </cell>
          <cell r="B59">
            <v>2936.1774613696839</v>
          </cell>
        </row>
        <row r="60">
          <cell r="A60">
            <v>3</v>
          </cell>
          <cell r="B60">
            <v>2966.1370056687415</v>
          </cell>
        </row>
        <row r="61">
          <cell r="A61">
            <v>4</v>
          </cell>
          <cell r="B61">
            <v>2820.9484443976744</v>
          </cell>
        </row>
        <row r="62">
          <cell r="A62">
            <v>5</v>
          </cell>
          <cell r="B62">
            <v>2880.8675331580466</v>
          </cell>
        </row>
        <row r="63">
          <cell r="A63">
            <v>6</v>
          </cell>
          <cell r="B63">
            <v>2968.4415859705482</v>
          </cell>
        </row>
        <row r="64">
          <cell r="A64">
            <v>7</v>
          </cell>
          <cell r="B64">
            <v>2885.4766938295279</v>
          </cell>
        </row>
        <row r="65">
          <cell r="A65">
            <v>8</v>
          </cell>
          <cell r="B65">
            <v>3692.3124552865643</v>
          </cell>
        </row>
        <row r="66">
          <cell r="A66">
            <v>9</v>
          </cell>
          <cell r="B66">
            <v>2950.0049432717401</v>
          </cell>
        </row>
        <row r="67">
          <cell r="A67">
            <v>10</v>
          </cell>
          <cell r="B67">
            <v>3012.2286123769709</v>
          </cell>
        </row>
        <row r="68">
          <cell r="A68">
            <v>11</v>
          </cell>
          <cell r="B68">
            <v>3138.9805309246949</v>
          </cell>
        </row>
        <row r="69">
          <cell r="A69">
            <v>12</v>
          </cell>
          <cell r="B69">
            <v>3904.3338463117698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53"/>
  <sheetViews>
    <sheetView tabSelected="1" workbookViewId="0">
      <selection activeCell="J20" sqref="J20"/>
    </sheetView>
  </sheetViews>
  <sheetFormatPr baseColWidth="10" defaultColWidth="14.5" defaultRowHeight="15.75" customHeight="1"/>
  <sheetData>
    <row r="1" spans="1:1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 ht="15.75" customHeight="1">
      <c r="A2" s="1">
        <v>1</v>
      </c>
      <c r="B2" s="2">
        <v>3302.99</v>
      </c>
      <c r="C2" s="3">
        <v>0</v>
      </c>
      <c r="D2" s="3">
        <v>0</v>
      </c>
      <c r="E2" s="3">
        <v>0</v>
      </c>
      <c r="F2" s="4">
        <v>0</v>
      </c>
      <c r="G2" s="5">
        <v>39.799999999999997</v>
      </c>
      <c r="H2" s="1">
        <v>1</v>
      </c>
    </row>
    <row r="3" spans="1:16" ht="15.75" customHeight="1">
      <c r="A3" s="1">
        <v>2</v>
      </c>
      <c r="B3" s="2">
        <v>2706.27</v>
      </c>
      <c r="C3" s="3">
        <v>0</v>
      </c>
      <c r="D3" s="3">
        <v>0</v>
      </c>
      <c r="E3" s="3">
        <v>0</v>
      </c>
      <c r="F3" s="4">
        <v>0</v>
      </c>
      <c r="G3" s="5">
        <v>37.299999999999997</v>
      </c>
      <c r="H3" s="1">
        <v>0</v>
      </c>
      <c r="J3" s="6"/>
      <c r="K3" s="6"/>
      <c r="L3" s="6"/>
      <c r="M3" s="6"/>
      <c r="N3" s="6"/>
      <c r="O3" s="6"/>
      <c r="P3" s="6"/>
    </row>
    <row r="4" spans="1:16" ht="15.75" customHeight="1">
      <c r="A4" s="1">
        <v>3</v>
      </c>
      <c r="B4" s="2">
        <v>2330.41</v>
      </c>
      <c r="C4" s="3">
        <v>0</v>
      </c>
      <c r="D4" s="3">
        <v>0</v>
      </c>
      <c r="E4" s="3">
        <v>0</v>
      </c>
      <c r="F4" s="4">
        <v>0</v>
      </c>
      <c r="G4" s="5">
        <v>38.6</v>
      </c>
      <c r="H4" s="1">
        <v>0</v>
      </c>
    </row>
    <row r="5" spans="1:16" ht="15.75" customHeight="1">
      <c r="A5" s="1">
        <v>4</v>
      </c>
      <c r="B5" s="2">
        <v>2351.63</v>
      </c>
      <c r="C5" s="3">
        <v>0</v>
      </c>
      <c r="D5" s="3">
        <v>0</v>
      </c>
      <c r="E5" s="3">
        <v>0</v>
      </c>
      <c r="F5" s="4">
        <v>0</v>
      </c>
      <c r="G5" s="5">
        <v>32.299999999999997</v>
      </c>
      <c r="H5" s="1">
        <v>0</v>
      </c>
    </row>
    <row r="6" spans="1:16" ht="15.75" customHeight="1">
      <c r="A6" s="1">
        <v>5</v>
      </c>
      <c r="B6" s="2">
        <v>2398.48</v>
      </c>
      <c r="C6" s="3">
        <v>0</v>
      </c>
      <c r="D6" s="3">
        <v>10</v>
      </c>
      <c r="E6" s="3">
        <v>0</v>
      </c>
      <c r="F6" s="4">
        <v>0</v>
      </c>
      <c r="G6" s="5">
        <v>34.9</v>
      </c>
      <c r="H6" s="1">
        <v>0</v>
      </c>
    </row>
    <row r="7" spans="1:16" ht="15.75" customHeight="1">
      <c r="A7" s="1">
        <v>6</v>
      </c>
      <c r="B7" s="2">
        <v>2611.66</v>
      </c>
      <c r="C7" s="3">
        <v>0</v>
      </c>
      <c r="D7" s="3">
        <v>10</v>
      </c>
      <c r="E7" s="3">
        <v>0</v>
      </c>
      <c r="F7" s="4">
        <v>0</v>
      </c>
      <c r="G7" s="5">
        <v>38.700000000000003</v>
      </c>
      <c r="H7" s="1">
        <v>0</v>
      </c>
    </row>
    <row r="8" spans="1:16" ht="15.75" customHeight="1">
      <c r="A8" s="1">
        <v>7</v>
      </c>
      <c r="B8" s="2">
        <v>2557.31</v>
      </c>
      <c r="C8" s="3">
        <v>0</v>
      </c>
      <c r="D8" s="3">
        <v>10</v>
      </c>
      <c r="E8" s="3">
        <v>0</v>
      </c>
      <c r="F8" s="4">
        <v>0</v>
      </c>
      <c r="G8" s="5">
        <v>35.1</v>
      </c>
      <c r="H8" s="1">
        <v>0</v>
      </c>
    </row>
    <row r="9" spans="1:16" ht="15.75" customHeight="1">
      <c r="A9" s="1">
        <v>8</v>
      </c>
      <c r="B9" s="2">
        <v>3250.96</v>
      </c>
      <c r="C9" s="3">
        <v>0</v>
      </c>
      <c r="D9" s="3">
        <v>10</v>
      </c>
      <c r="E9" s="3">
        <v>0</v>
      </c>
      <c r="F9" s="4">
        <v>0</v>
      </c>
      <c r="G9" s="5">
        <v>34.4</v>
      </c>
      <c r="H9" s="1">
        <v>1</v>
      </c>
    </row>
    <row r="10" spans="1:16" ht="15.75" customHeight="1">
      <c r="A10" s="1">
        <v>9</v>
      </c>
      <c r="B10" s="2">
        <v>2802.04</v>
      </c>
      <c r="C10" s="3">
        <v>0</v>
      </c>
      <c r="D10" s="3">
        <v>10</v>
      </c>
      <c r="E10" s="3">
        <v>0</v>
      </c>
      <c r="F10" s="4">
        <v>0</v>
      </c>
      <c r="G10" s="5">
        <v>37.9</v>
      </c>
      <c r="H10" s="1">
        <v>0</v>
      </c>
    </row>
    <row r="11" spans="1:16" ht="15.75" customHeight="1">
      <c r="A11" s="1">
        <v>10</v>
      </c>
      <c r="B11" s="2">
        <v>2881.28</v>
      </c>
      <c r="C11" s="3">
        <v>0</v>
      </c>
      <c r="D11" s="3">
        <v>15</v>
      </c>
      <c r="E11" s="3">
        <v>0</v>
      </c>
      <c r="F11" s="4">
        <v>0</v>
      </c>
      <c r="G11" s="5">
        <v>40.6</v>
      </c>
      <c r="H11" s="1">
        <v>0</v>
      </c>
    </row>
    <row r="12" spans="1:16" ht="15.75" customHeight="1">
      <c r="A12" s="1">
        <v>11</v>
      </c>
      <c r="B12" s="2">
        <v>2734.97</v>
      </c>
      <c r="C12" s="3">
        <v>0</v>
      </c>
      <c r="D12" s="3">
        <v>15</v>
      </c>
      <c r="E12" s="3">
        <v>0</v>
      </c>
      <c r="F12" s="4">
        <v>0</v>
      </c>
      <c r="G12" s="5">
        <v>46.1</v>
      </c>
      <c r="H12" s="1">
        <v>0</v>
      </c>
    </row>
    <row r="13" spans="1:16" ht="15.75" customHeight="1">
      <c r="A13" s="1">
        <v>12</v>
      </c>
      <c r="B13" s="2">
        <v>3580.57</v>
      </c>
      <c r="C13" s="3">
        <v>0</v>
      </c>
      <c r="D13" s="3">
        <v>15</v>
      </c>
      <c r="E13" s="3">
        <v>0</v>
      </c>
      <c r="F13" s="4">
        <v>0</v>
      </c>
      <c r="G13" s="5">
        <v>43.6</v>
      </c>
      <c r="H13" s="1">
        <v>1</v>
      </c>
    </row>
    <row r="14" spans="1:16" ht="15.75" customHeight="1">
      <c r="A14" s="1">
        <v>13</v>
      </c>
      <c r="B14" s="2">
        <v>3581.54</v>
      </c>
      <c r="C14" s="3">
        <v>0</v>
      </c>
      <c r="D14" s="3">
        <v>15</v>
      </c>
      <c r="E14" s="3">
        <v>0</v>
      </c>
      <c r="F14" s="4">
        <v>0</v>
      </c>
      <c r="G14" s="5">
        <v>41.9</v>
      </c>
      <c r="H14" s="1">
        <v>1</v>
      </c>
    </row>
    <row r="15" spans="1:16" ht="15.75" customHeight="1">
      <c r="A15" s="1">
        <v>14</v>
      </c>
      <c r="B15" s="2">
        <v>2962.99</v>
      </c>
      <c r="C15" s="3">
        <v>0</v>
      </c>
      <c r="D15" s="3">
        <v>15</v>
      </c>
      <c r="E15" s="3">
        <v>0</v>
      </c>
      <c r="F15" s="4">
        <v>0</v>
      </c>
      <c r="G15" s="5">
        <v>45.1</v>
      </c>
      <c r="H15" s="1">
        <v>0</v>
      </c>
    </row>
    <row r="16" spans="1:16" ht="15.75" customHeight="1">
      <c r="A16" s="1">
        <v>15</v>
      </c>
      <c r="B16" s="2">
        <v>2510.8200000000002</v>
      </c>
      <c r="C16" s="3">
        <v>0</v>
      </c>
      <c r="D16" s="3">
        <v>15</v>
      </c>
      <c r="E16" s="3">
        <v>0</v>
      </c>
      <c r="F16" s="4">
        <v>0</v>
      </c>
      <c r="G16" s="5">
        <v>48</v>
      </c>
      <c r="H16" s="1">
        <v>0</v>
      </c>
    </row>
    <row r="17" spans="1:8" ht="15.75" customHeight="1">
      <c r="A17" s="1">
        <v>16</v>
      </c>
      <c r="B17" s="2">
        <v>2523.34</v>
      </c>
      <c r="C17" s="3">
        <v>0</v>
      </c>
      <c r="D17" s="3">
        <v>15</v>
      </c>
      <c r="E17" s="3">
        <v>0</v>
      </c>
      <c r="F17" s="4">
        <v>0.5</v>
      </c>
      <c r="G17" s="5">
        <v>45.7</v>
      </c>
      <c r="H17" s="1">
        <v>0</v>
      </c>
    </row>
    <row r="18" spans="1:8" ht="15.75" customHeight="1">
      <c r="A18" s="1">
        <v>17</v>
      </c>
      <c r="B18" s="2">
        <v>2708.6</v>
      </c>
      <c r="C18" s="3">
        <v>0</v>
      </c>
      <c r="D18" s="3">
        <v>15</v>
      </c>
      <c r="E18" s="3">
        <v>0</v>
      </c>
      <c r="F18" s="4">
        <v>0.5</v>
      </c>
      <c r="G18" s="5">
        <v>45</v>
      </c>
      <c r="H18" s="1">
        <v>0</v>
      </c>
    </row>
    <row r="19" spans="1:8" ht="15.75" customHeight="1">
      <c r="A19" s="1">
        <v>18</v>
      </c>
      <c r="B19" s="2">
        <v>2459.0300000000002</v>
      </c>
      <c r="C19" s="3">
        <v>0</v>
      </c>
      <c r="D19" s="3">
        <v>20</v>
      </c>
      <c r="E19" s="3">
        <v>0</v>
      </c>
      <c r="F19" s="4">
        <v>0.5</v>
      </c>
      <c r="G19" s="5">
        <v>50.2</v>
      </c>
      <c r="H19" s="1">
        <v>0</v>
      </c>
    </row>
    <row r="20" spans="1:8" ht="15.75" customHeight="1">
      <c r="A20" s="1">
        <v>19</v>
      </c>
      <c r="B20" s="2">
        <v>3429.26</v>
      </c>
      <c r="C20" s="3">
        <v>0</v>
      </c>
      <c r="D20" s="3">
        <v>20</v>
      </c>
      <c r="E20" s="3">
        <v>0</v>
      </c>
      <c r="F20" s="4">
        <v>0.5</v>
      </c>
      <c r="G20" s="5">
        <v>50.2</v>
      </c>
      <c r="H20" s="1">
        <v>1</v>
      </c>
    </row>
    <row r="21" spans="1:8" ht="15.75" customHeight="1">
      <c r="A21" s="1">
        <v>20</v>
      </c>
      <c r="B21" s="2">
        <v>2707.15</v>
      </c>
      <c r="C21" s="3">
        <v>0</v>
      </c>
      <c r="D21" s="3">
        <v>20</v>
      </c>
      <c r="E21" s="3">
        <v>0</v>
      </c>
      <c r="F21" s="4">
        <v>0.5</v>
      </c>
      <c r="G21" s="5">
        <v>52.8</v>
      </c>
      <c r="H21" s="1">
        <v>0</v>
      </c>
    </row>
    <row r="22" spans="1:8" ht="15.75" customHeight="1">
      <c r="A22" s="1">
        <v>21</v>
      </c>
      <c r="B22" s="2">
        <v>2658.95</v>
      </c>
      <c r="C22" s="3">
        <v>0</v>
      </c>
      <c r="D22" s="3">
        <v>20</v>
      </c>
      <c r="E22" s="3">
        <v>0</v>
      </c>
      <c r="F22" s="4">
        <v>0.5</v>
      </c>
      <c r="G22" s="5">
        <v>55.4</v>
      </c>
      <c r="H22" s="1">
        <v>0</v>
      </c>
    </row>
    <row r="23" spans="1:8" ht="15.75" customHeight="1">
      <c r="A23" s="1">
        <v>22</v>
      </c>
      <c r="B23" s="2">
        <v>2848.53</v>
      </c>
      <c r="C23" s="3">
        <v>0</v>
      </c>
      <c r="D23" s="3">
        <v>20</v>
      </c>
      <c r="E23" s="3">
        <v>0</v>
      </c>
      <c r="F23" s="4">
        <v>0.5</v>
      </c>
      <c r="G23" s="5">
        <v>61.7</v>
      </c>
      <c r="H23" s="1">
        <v>0</v>
      </c>
    </row>
    <row r="24" spans="1:8" ht="15.75" customHeight="1">
      <c r="A24" s="1">
        <v>23</v>
      </c>
      <c r="B24" s="2">
        <v>2801.63</v>
      </c>
      <c r="C24" s="3">
        <v>0</v>
      </c>
      <c r="D24" s="3">
        <v>20</v>
      </c>
      <c r="E24" s="3">
        <v>0</v>
      </c>
      <c r="F24" s="4">
        <v>0.5</v>
      </c>
      <c r="G24" s="5">
        <v>64.7</v>
      </c>
      <c r="H24" s="1">
        <v>0</v>
      </c>
    </row>
    <row r="25" spans="1:8" ht="15.75" customHeight="1">
      <c r="A25" s="1">
        <v>24</v>
      </c>
      <c r="B25" s="2">
        <v>4645.67</v>
      </c>
      <c r="C25" s="3">
        <v>200</v>
      </c>
      <c r="D25" s="3">
        <v>40</v>
      </c>
      <c r="E25" s="3">
        <v>0</v>
      </c>
      <c r="F25" s="4">
        <v>0.5</v>
      </c>
      <c r="G25" s="5">
        <v>67.599999999999994</v>
      </c>
      <c r="H25" s="1">
        <v>1</v>
      </c>
    </row>
    <row r="26" spans="1:8" ht="15.75" customHeight="1">
      <c r="A26" s="1">
        <v>25</v>
      </c>
      <c r="B26" s="2">
        <v>4034.12</v>
      </c>
      <c r="C26" s="3">
        <v>200</v>
      </c>
      <c r="D26" s="3">
        <v>40</v>
      </c>
      <c r="E26" s="3">
        <v>0</v>
      </c>
      <c r="F26" s="4">
        <v>0.5</v>
      </c>
      <c r="G26" s="5">
        <v>66.3</v>
      </c>
      <c r="H26" s="1">
        <v>0</v>
      </c>
    </row>
    <row r="27" spans="1:8" ht="15.75" customHeight="1">
      <c r="A27" s="1">
        <v>26</v>
      </c>
      <c r="B27" s="2">
        <v>4510.32</v>
      </c>
      <c r="C27" s="3">
        <v>200</v>
      </c>
      <c r="D27" s="3">
        <v>40</v>
      </c>
      <c r="E27" s="2">
        <v>70</v>
      </c>
      <c r="F27" s="4">
        <v>0.5</v>
      </c>
      <c r="G27" s="5">
        <v>74.400000000000006</v>
      </c>
      <c r="H27" s="1">
        <v>0</v>
      </c>
    </row>
    <row r="28" spans="1:8" ht="15.75" customHeight="1">
      <c r="A28" s="1">
        <v>27</v>
      </c>
      <c r="B28" s="2">
        <v>4436.8999999999996</v>
      </c>
      <c r="C28" s="3">
        <v>200</v>
      </c>
      <c r="D28" s="3">
        <v>50</v>
      </c>
      <c r="E28" s="2">
        <v>70</v>
      </c>
      <c r="F28" s="4">
        <v>0.5</v>
      </c>
      <c r="G28" s="5">
        <v>75.400000000000006</v>
      </c>
      <c r="H28" s="1">
        <v>0</v>
      </c>
    </row>
    <row r="29" spans="1:8" ht="15.75" customHeight="1">
      <c r="A29" s="1">
        <v>28</v>
      </c>
      <c r="B29" s="2">
        <v>5427.97</v>
      </c>
      <c r="C29" s="3">
        <v>200</v>
      </c>
      <c r="D29" s="3">
        <v>50</v>
      </c>
      <c r="E29" s="2">
        <v>70</v>
      </c>
      <c r="F29" s="4">
        <v>0.5</v>
      </c>
      <c r="G29" s="5">
        <v>77.099999999999994</v>
      </c>
      <c r="H29" s="1">
        <v>1</v>
      </c>
    </row>
    <row r="30" spans="1:8" ht="15.75" customHeight="1">
      <c r="A30" s="1">
        <v>29</v>
      </c>
      <c r="B30" s="2">
        <v>4758.76</v>
      </c>
      <c r="C30" s="3">
        <v>200</v>
      </c>
      <c r="D30" s="3">
        <v>50</v>
      </c>
      <c r="E30" s="2">
        <v>70</v>
      </c>
      <c r="F30" s="4">
        <v>0.5</v>
      </c>
      <c r="G30" s="5">
        <v>75.400000000000006</v>
      </c>
      <c r="H30" s="1">
        <v>0</v>
      </c>
    </row>
    <row r="31" spans="1:8" ht="15.75" customHeight="1">
      <c r="A31" s="1">
        <v>30</v>
      </c>
      <c r="B31" s="2">
        <v>4773.62</v>
      </c>
      <c r="C31" s="3">
        <v>200</v>
      </c>
      <c r="D31" s="3">
        <v>50</v>
      </c>
      <c r="E31" s="2">
        <v>140</v>
      </c>
      <c r="F31" s="4">
        <v>0.5</v>
      </c>
      <c r="G31" s="5">
        <v>79.599999999999994</v>
      </c>
      <c r="H31" s="1">
        <v>0</v>
      </c>
    </row>
    <row r="32" spans="1:8" ht="15.75" customHeight="1">
      <c r="A32" s="1">
        <v>31</v>
      </c>
      <c r="B32" s="2">
        <v>4866.54</v>
      </c>
      <c r="C32" s="3">
        <v>200</v>
      </c>
      <c r="D32" s="3">
        <v>50</v>
      </c>
      <c r="E32" s="2">
        <v>140</v>
      </c>
      <c r="F32" s="4">
        <v>0.5</v>
      </c>
      <c r="G32" s="5">
        <v>80.2</v>
      </c>
      <c r="H32" s="1">
        <v>0</v>
      </c>
    </row>
    <row r="33" spans="1:8" ht="15.75" customHeight="1">
      <c r="A33" s="1">
        <v>32</v>
      </c>
      <c r="B33" s="2">
        <v>4846.53</v>
      </c>
      <c r="C33" s="3">
        <v>200</v>
      </c>
      <c r="D33" s="3">
        <v>40</v>
      </c>
      <c r="E33" s="2">
        <v>140</v>
      </c>
      <c r="F33" s="4">
        <v>0.5</v>
      </c>
      <c r="G33" s="5">
        <v>75.900000000000006</v>
      </c>
      <c r="H33" s="1">
        <v>0</v>
      </c>
    </row>
    <row r="34" spans="1:8" ht="15.75" customHeight="1">
      <c r="A34" s="1">
        <v>33</v>
      </c>
      <c r="B34" s="2">
        <v>5209.8999999999996</v>
      </c>
      <c r="C34" s="3">
        <v>200</v>
      </c>
      <c r="D34" s="3">
        <v>40</v>
      </c>
      <c r="E34" s="2">
        <v>140</v>
      </c>
      <c r="F34" s="4">
        <v>-0.2</v>
      </c>
      <c r="G34" s="5">
        <v>77.3</v>
      </c>
      <c r="H34" s="1">
        <v>0</v>
      </c>
    </row>
    <row r="35" spans="1:8" ht="15.75" customHeight="1">
      <c r="A35" s="1">
        <v>34</v>
      </c>
      <c r="B35" s="2">
        <v>4831.16</v>
      </c>
      <c r="C35" s="3">
        <v>200</v>
      </c>
      <c r="D35" s="3">
        <v>40</v>
      </c>
      <c r="E35" s="2">
        <v>35</v>
      </c>
      <c r="F35" s="4">
        <v>-0.2</v>
      </c>
      <c r="G35" s="5">
        <v>72.7</v>
      </c>
      <c r="H35" s="1">
        <v>0</v>
      </c>
    </row>
    <row r="36" spans="1:8" ht="15.75" customHeight="1">
      <c r="A36" s="1">
        <v>35</v>
      </c>
      <c r="B36" s="2">
        <v>4999.6400000000003</v>
      </c>
      <c r="C36" s="3">
        <v>200</v>
      </c>
      <c r="D36" s="3">
        <v>40</v>
      </c>
      <c r="E36" s="2">
        <v>35</v>
      </c>
      <c r="F36" s="4">
        <v>-0.2</v>
      </c>
      <c r="G36" s="5">
        <v>76.7</v>
      </c>
      <c r="H36" s="1">
        <v>0</v>
      </c>
    </row>
    <row r="37" spans="1:8" ht="15.75" customHeight="1">
      <c r="A37" s="1">
        <v>36</v>
      </c>
      <c r="B37" s="2">
        <v>4073.66</v>
      </c>
      <c r="C37" s="3">
        <v>0</v>
      </c>
      <c r="D37" s="3">
        <v>20</v>
      </c>
      <c r="E37" s="2">
        <v>35</v>
      </c>
      <c r="F37" s="4">
        <v>-0.2</v>
      </c>
      <c r="G37" s="5">
        <v>72.7</v>
      </c>
      <c r="H37" s="1">
        <v>0</v>
      </c>
    </row>
    <row r="38" spans="1:8" ht="15.75" customHeight="1">
      <c r="A38" s="1">
        <v>37</v>
      </c>
      <c r="B38" s="2">
        <v>3885.19</v>
      </c>
      <c r="C38" s="3">
        <v>0</v>
      </c>
      <c r="D38" s="3">
        <v>20</v>
      </c>
      <c r="E38" s="2">
        <v>35</v>
      </c>
      <c r="F38" s="4">
        <v>-0.2</v>
      </c>
      <c r="G38" s="5">
        <v>71.7</v>
      </c>
      <c r="H38" s="1">
        <v>0</v>
      </c>
    </row>
    <row r="39" spans="1:8" ht="15.75" customHeight="1">
      <c r="A39" s="1">
        <v>38</v>
      </c>
      <c r="B39" s="2">
        <v>3395.17</v>
      </c>
      <c r="C39" s="3">
        <v>0</v>
      </c>
      <c r="D39" s="3">
        <v>20</v>
      </c>
      <c r="E39" s="3">
        <v>0</v>
      </c>
      <c r="F39" s="4">
        <v>-0.2</v>
      </c>
      <c r="G39" s="5">
        <v>64.5</v>
      </c>
      <c r="H39" s="1">
        <v>0</v>
      </c>
    </row>
    <row r="40" spans="1:8" ht="15.75" customHeight="1">
      <c r="A40" s="1">
        <v>39</v>
      </c>
      <c r="B40" s="2">
        <v>3543.52</v>
      </c>
      <c r="C40" s="3">
        <v>0</v>
      </c>
      <c r="D40" s="3">
        <v>20</v>
      </c>
      <c r="E40" s="3">
        <v>0</v>
      </c>
      <c r="F40" s="4">
        <v>-0.2</v>
      </c>
      <c r="G40" s="5">
        <v>62.5</v>
      </c>
      <c r="H40" s="1">
        <v>0</v>
      </c>
    </row>
    <row r="41" spans="1:8" ht="15.75" customHeight="1">
      <c r="A41" s="1">
        <v>40</v>
      </c>
      <c r="B41" s="2">
        <v>3318.82</v>
      </c>
      <c r="C41" s="3">
        <v>0</v>
      </c>
      <c r="D41" s="3">
        <v>20</v>
      </c>
      <c r="E41" s="3">
        <v>0</v>
      </c>
      <c r="F41" s="4">
        <v>-0.2</v>
      </c>
      <c r="G41" s="5">
        <v>65.5</v>
      </c>
      <c r="H41" s="1">
        <v>0</v>
      </c>
    </row>
    <row r="42" spans="1:8" ht="15.75" customHeight="1">
      <c r="A42" s="1">
        <v>41</v>
      </c>
      <c r="B42" s="2">
        <v>3439.85</v>
      </c>
      <c r="C42" s="3">
        <v>0</v>
      </c>
      <c r="D42" s="3">
        <v>15</v>
      </c>
      <c r="E42" s="3">
        <v>0</v>
      </c>
      <c r="F42" s="4">
        <v>-0.2</v>
      </c>
      <c r="G42" s="5">
        <v>60.9</v>
      </c>
      <c r="H42" s="1">
        <v>0</v>
      </c>
    </row>
    <row r="43" spans="1:8" ht="15.75" customHeight="1">
      <c r="A43" s="1">
        <v>42</v>
      </c>
      <c r="B43" s="2">
        <v>3396.71</v>
      </c>
      <c r="C43" s="3">
        <v>0</v>
      </c>
      <c r="D43" s="3">
        <v>15</v>
      </c>
      <c r="E43" s="3">
        <v>0</v>
      </c>
      <c r="F43" s="4">
        <v>-0.2</v>
      </c>
      <c r="G43" s="5">
        <v>58.1</v>
      </c>
      <c r="H43" s="1">
        <v>0</v>
      </c>
    </row>
    <row r="44" spans="1:8" ht="15.75" customHeight="1">
      <c r="A44" s="1">
        <v>43</v>
      </c>
      <c r="B44" s="2">
        <v>3249.66</v>
      </c>
      <c r="C44" s="3">
        <v>0</v>
      </c>
      <c r="D44" s="3">
        <v>15</v>
      </c>
      <c r="E44" s="3">
        <v>0</v>
      </c>
      <c r="F44" s="4">
        <v>-0.2</v>
      </c>
      <c r="G44" s="5">
        <v>61.1</v>
      </c>
      <c r="H44" s="1">
        <v>0</v>
      </c>
    </row>
    <row r="45" spans="1:8" ht="15.75" customHeight="1">
      <c r="A45" s="1">
        <v>44</v>
      </c>
      <c r="B45" s="2">
        <v>2931.35</v>
      </c>
      <c r="C45" s="3">
        <v>0</v>
      </c>
      <c r="D45" s="3">
        <v>15</v>
      </c>
      <c r="E45" s="3">
        <v>0</v>
      </c>
      <c r="F45" s="4">
        <v>-0.2</v>
      </c>
      <c r="G45" s="5">
        <v>50.2</v>
      </c>
      <c r="H45" s="1">
        <v>0</v>
      </c>
    </row>
    <row r="46" spans="1:8" ht="13">
      <c r="A46" s="1">
        <v>45</v>
      </c>
      <c r="B46" s="2">
        <v>3933.05</v>
      </c>
      <c r="C46" s="3">
        <v>0</v>
      </c>
      <c r="D46" s="3">
        <v>10</v>
      </c>
      <c r="E46" s="3">
        <v>0</v>
      </c>
      <c r="F46" s="4">
        <v>-0.2</v>
      </c>
      <c r="G46" s="5">
        <v>50.4</v>
      </c>
      <c r="H46" s="1">
        <v>1</v>
      </c>
    </row>
    <row r="47" spans="1:8" ht="13">
      <c r="A47" s="1">
        <v>46</v>
      </c>
      <c r="B47" s="2">
        <v>3506.81</v>
      </c>
      <c r="C47" s="3">
        <v>0</v>
      </c>
      <c r="D47" s="3">
        <v>10</v>
      </c>
      <c r="E47" s="3">
        <v>0</v>
      </c>
      <c r="F47" s="4">
        <v>-0.2</v>
      </c>
      <c r="G47" s="5">
        <v>55</v>
      </c>
      <c r="H47" s="1">
        <v>0</v>
      </c>
    </row>
    <row r="48" spans="1:8" ht="13">
      <c r="A48" s="1">
        <v>47</v>
      </c>
      <c r="B48" s="2">
        <v>2818.97</v>
      </c>
      <c r="C48" s="3">
        <v>0</v>
      </c>
      <c r="D48" s="3">
        <v>10</v>
      </c>
      <c r="E48" s="3">
        <v>0</v>
      </c>
      <c r="F48" s="4">
        <v>-0.2</v>
      </c>
      <c r="G48" s="5">
        <v>44.4</v>
      </c>
      <c r="H48" s="1">
        <v>0</v>
      </c>
    </row>
    <row r="49" spans="1:8" ht="13">
      <c r="A49" s="1">
        <v>48</v>
      </c>
      <c r="B49" s="2">
        <v>3856.38</v>
      </c>
      <c r="C49" s="3">
        <v>0</v>
      </c>
      <c r="D49" s="3">
        <v>10</v>
      </c>
      <c r="E49" s="3">
        <v>0</v>
      </c>
      <c r="F49" s="4">
        <v>-0.2</v>
      </c>
      <c r="G49" s="5">
        <v>48.5</v>
      </c>
      <c r="H49" s="1">
        <v>1</v>
      </c>
    </row>
    <row r="50" spans="1:8" ht="13">
      <c r="A50" s="1">
        <v>49</v>
      </c>
      <c r="B50" s="2">
        <v>3060.15</v>
      </c>
      <c r="C50" s="3">
        <v>0</v>
      </c>
      <c r="D50" s="3">
        <v>0</v>
      </c>
      <c r="E50" s="3">
        <v>0</v>
      </c>
      <c r="F50" s="4">
        <v>-0.2</v>
      </c>
      <c r="G50" s="5">
        <v>44.5</v>
      </c>
      <c r="H50" s="1">
        <v>0</v>
      </c>
    </row>
    <row r="51" spans="1:8" ht="13">
      <c r="A51" s="1">
        <v>50</v>
      </c>
      <c r="B51" s="2">
        <v>2761.15</v>
      </c>
      <c r="C51" s="3">
        <v>0</v>
      </c>
      <c r="D51" s="3">
        <v>0</v>
      </c>
      <c r="E51" s="3">
        <v>0</v>
      </c>
      <c r="F51" s="4">
        <v>-0.2</v>
      </c>
      <c r="G51" s="5">
        <v>37.6</v>
      </c>
      <c r="H51" s="1">
        <v>0</v>
      </c>
    </row>
    <row r="52" spans="1:8" ht="13">
      <c r="A52" s="1">
        <v>51</v>
      </c>
      <c r="B52" s="2">
        <v>2323.12</v>
      </c>
      <c r="C52" s="3">
        <v>0</v>
      </c>
      <c r="D52" s="3">
        <v>0</v>
      </c>
      <c r="E52" s="3">
        <v>0</v>
      </c>
      <c r="F52" s="4">
        <v>-0.2</v>
      </c>
      <c r="G52" s="5">
        <v>32.799999999999997</v>
      </c>
      <c r="H52" s="1">
        <v>0</v>
      </c>
    </row>
    <row r="53" spans="1:8" ht="13">
      <c r="A53" s="1">
        <v>52</v>
      </c>
      <c r="B53" s="2">
        <v>3577.04</v>
      </c>
      <c r="C53" s="3">
        <v>0</v>
      </c>
      <c r="D53" s="3">
        <v>0</v>
      </c>
      <c r="E53" s="3">
        <v>0</v>
      </c>
      <c r="F53" s="4">
        <v>-0.2</v>
      </c>
      <c r="G53" s="5">
        <v>35.9</v>
      </c>
      <c r="H53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191-5826-3B4A-B758-B39A30288598}">
  <dimension ref="A1:R58"/>
  <sheetViews>
    <sheetView showGridLines="0" showRowColHeaders="0" zoomScale="60" zoomScaleNormal="60" workbookViewId="0">
      <selection activeCell="V19" sqref="V19"/>
    </sheetView>
  </sheetViews>
  <sheetFormatPr baseColWidth="10" defaultRowHeight="13"/>
  <cols>
    <col min="1" max="1" width="15.83203125" style="26" customWidth="1"/>
    <col min="2" max="2" width="16.1640625" style="26" customWidth="1"/>
    <col min="3" max="3" width="1.5" style="26" customWidth="1"/>
    <col min="4" max="4" width="12" style="26" customWidth="1"/>
    <col min="5" max="5" width="7.33203125" style="26" customWidth="1"/>
    <col min="6" max="7" width="10.83203125" style="26" customWidth="1"/>
    <col min="8" max="12" width="10.83203125" style="26"/>
    <col min="13" max="13" width="13" style="26" bestFit="1" customWidth="1"/>
    <col min="14" max="14" width="15.1640625" style="26" customWidth="1"/>
    <col min="15" max="15" width="14.5" style="26" customWidth="1"/>
    <col min="16" max="16" width="9.1640625" style="26" customWidth="1"/>
    <col min="17" max="17" width="15.5" style="26" bestFit="1" customWidth="1"/>
    <col min="18" max="18" width="26.33203125" style="26" customWidth="1"/>
    <col min="19" max="16384" width="10.83203125" style="26"/>
  </cols>
  <sheetData>
    <row r="1" spans="1:18" ht="39" customHeight="1">
      <c r="A1" s="57" t="s">
        <v>75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ht="27" customHeight="1">
      <c r="A2" s="60" t="s">
        <v>66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61"/>
    </row>
    <row r="3" spans="1:18" s="79" customFormat="1" ht="14" customHeight="1">
      <c r="A3" s="78"/>
      <c r="R3" s="80"/>
    </row>
    <row r="4" spans="1:18" ht="28" customHeight="1">
      <c r="A4" s="62" t="s">
        <v>67</v>
      </c>
      <c r="B4" s="48">
        <v>179112.14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8"/>
      <c r="Q4" s="48">
        <v>175476.25197133396</v>
      </c>
      <c r="R4" s="63" t="s">
        <v>68</v>
      </c>
    </row>
    <row r="5" spans="1:18" ht="8" customHeight="1">
      <c r="A5" s="64"/>
      <c r="R5" s="65"/>
    </row>
    <row r="6" spans="1:18" ht="28">
      <c r="A6" s="66" t="s">
        <v>73</v>
      </c>
      <c r="B6" s="49" t="s">
        <v>72</v>
      </c>
      <c r="C6" s="43"/>
      <c r="D6" s="43"/>
      <c r="E6" s="43"/>
      <c r="F6" s="43"/>
      <c r="G6" s="43"/>
      <c r="H6" s="43"/>
      <c r="I6" s="54"/>
      <c r="J6" s="54"/>
      <c r="K6" s="54"/>
      <c r="L6" s="54"/>
      <c r="M6" s="54"/>
      <c r="N6" s="54"/>
      <c r="O6" s="54"/>
      <c r="P6" s="53"/>
      <c r="Q6" s="53"/>
      <c r="R6" s="67" t="s">
        <v>78</v>
      </c>
    </row>
    <row r="7" spans="1:18" s="46" customFormat="1" ht="12" customHeight="1">
      <c r="A7" s="68"/>
      <c r="R7" s="69"/>
    </row>
    <row r="8" spans="1:18" s="46" customFormat="1" ht="19" customHeight="1">
      <c r="A8" s="70" t="s">
        <v>69</v>
      </c>
      <c r="B8" s="47">
        <v>2897.7008333333338</v>
      </c>
      <c r="D8" s="45" t="s">
        <v>11</v>
      </c>
      <c r="E8" s="47">
        <v>0.64904100693624633</v>
      </c>
      <c r="K8" s="50" t="s">
        <v>50</v>
      </c>
      <c r="L8" s="52" t="s">
        <v>2</v>
      </c>
      <c r="M8" s="50" t="s">
        <v>3</v>
      </c>
      <c r="N8" s="50" t="s">
        <v>4</v>
      </c>
      <c r="O8" s="50" t="s">
        <v>5</v>
      </c>
      <c r="P8" s="50" t="s">
        <v>6</v>
      </c>
      <c r="Q8" s="50" t="s">
        <v>7</v>
      </c>
      <c r="R8" s="71" t="s">
        <v>17</v>
      </c>
    </row>
    <row r="9" spans="1:18" s="46" customFormat="1" ht="19" customHeight="1">
      <c r="A9" s="70" t="s">
        <v>70</v>
      </c>
      <c r="B9" s="47">
        <v>4778.4275000000007</v>
      </c>
      <c r="D9" s="45" t="s">
        <v>71</v>
      </c>
      <c r="E9" s="47">
        <v>200</v>
      </c>
      <c r="K9" s="50">
        <v>1517.8191756799711</v>
      </c>
      <c r="L9" s="50">
        <v>4.4966315667304091</v>
      </c>
      <c r="M9" s="50">
        <v>2.7898930069270897</v>
      </c>
      <c r="N9" s="50">
        <v>3.7100898251693231</v>
      </c>
      <c r="O9" s="50">
        <v>-751.92529348984044</v>
      </c>
      <c r="P9" s="50">
        <v>27.603658813793071</v>
      </c>
      <c r="Q9" s="50">
        <v>804.20996582391831</v>
      </c>
      <c r="R9" s="72">
        <v>0.97273237968288373</v>
      </c>
    </row>
    <row r="10" spans="1:18" s="46" customFormat="1" ht="19" customHeight="1">
      <c r="A10" s="70" t="s">
        <v>10</v>
      </c>
      <c r="B10" s="47">
        <v>1880.7266666666669</v>
      </c>
      <c r="D10" s="45" t="s">
        <v>12</v>
      </c>
      <c r="E10" s="47">
        <v>8.4036333333333353</v>
      </c>
      <c r="R10" s="69"/>
    </row>
    <row r="11" spans="1:18" s="46" customFormat="1" ht="19" customHeight="1">
      <c r="A11" s="68"/>
      <c r="R11" s="69"/>
    </row>
    <row r="12" spans="1:18" s="46" customFormat="1" ht="19" customHeight="1">
      <c r="A12" s="68"/>
      <c r="R12" s="69"/>
    </row>
    <row r="13" spans="1:18">
      <c r="A13" s="73"/>
      <c r="R13" s="65"/>
    </row>
    <row r="14" spans="1:18">
      <c r="A14" s="73"/>
      <c r="R14" s="65"/>
    </row>
    <row r="15" spans="1:18">
      <c r="A15" s="73"/>
      <c r="R15" s="65"/>
    </row>
    <row r="16" spans="1:18">
      <c r="A16" s="73"/>
      <c r="R16" s="65"/>
    </row>
    <row r="17" spans="1:18">
      <c r="A17" s="73"/>
      <c r="R17" s="65"/>
    </row>
    <row r="18" spans="1:18">
      <c r="A18" s="73"/>
      <c r="R18" s="65"/>
    </row>
    <row r="19" spans="1:18">
      <c r="A19" s="73"/>
      <c r="R19" s="65"/>
    </row>
    <row r="20" spans="1:18">
      <c r="A20" s="73"/>
      <c r="R20" s="65"/>
    </row>
    <row r="21" spans="1:18">
      <c r="A21" s="73"/>
      <c r="R21" s="65"/>
    </row>
    <row r="22" spans="1:18">
      <c r="A22" s="73"/>
      <c r="R22" s="65"/>
    </row>
    <row r="23" spans="1:18">
      <c r="A23" s="73"/>
      <c r="R23" s="65"/>
    </row>
    <row r="24" spans="1:18">
      <c r="A24" s="73"/>
      <c r="R24" s="65"/>
    </row>
    <row r="25" spans="1:18">
      <c r="A25" s="73"/>
      <c r="R25" s="65"/>
    </row>
    <row r="26" spans="1:18">
      <c r="A26" s="73"/>
      <c r="R26" s="65"/>
    </row>
    <row r="27" spans="1:18" ht="8" customHeight="1">
      <c r="A27" s="73"/>
      <c r="R27" s="65"/>
    </row>
    <row r="28" spans="1:18" ht="33">
      <c r="A28" s="74"/>
      <c r="B28" s="51"/>
      <c r="M28" s="56" t="s">
        <v>51</v>
      </c>
      <c r="N28" s="56"/>
      <c r="O28" s="56"/>
      <c r="P28" s="56"/>
      <c r="Q28" s="56"/>
      <c r="R28" s="75"/>
    </row>
    <row r="29" spans="1:18">
      <c r="A29" s="73"/>
      <c r="R29" s="65"/>
    </row>
    <row r="30" spans="1:18" ht="44" customHeight="1">
      <c r="A30" s="73"/>
      <c r="R30" s="65"/>
    </row>
    <row r="31" spans="1:18">
      <c r="A31" s="73"/>
      <c r="R31" s="65"/>
    </row>
    <row r="32" spans="1:18">
      <c r="A32" s="73"/>
      <c r="R32" s="65"/>
    </row>
    <row r="33" spans="1:18">
      <c r="A33" s="73"/>
      <c r="R33" s="65"/>
    </row>
    <row r="34" spans="1:18">
      <c r="A34" s="73"/>
      <c r="J34" s="25"/>
      <c r="R34" s="65"/>
    </row>
    <row r="35" spans="1:18">
      <c r="A35" s="73"/>
      <c r="R35" s="65"/>
    </row>
    <row r="36" spans="1:18">
      <c r="A36" s="73"/>
      <c r="R36" s="65"/>
    </row>
    <row r="37" spans="1:18">
      <c r="A37" s="73"/>
      <c r="R37" s="65"/>
    </row>
    <row r="38" spans="1:18">
      <c r="A38" s="73"/>
      <c r="R38" s="65"/>
    </row>
    <row r="39" spans="1:18">
      <c r="A39" s="73"/>
      <c r="R39" s="65"/>
    </row>
    <row r="40" spans="1:18">
      <c r="A40" s="73"/>
      <c r="R40" s="65"/>
    </row>
    <row r="41" spans="1:18">
      <c r="A41" s="73"/>
      <c r="R41" s="65"/>
    </row>
    <row r="42" spans="1:18">
      <c r="A42" s="73"/>
      <c r="R42" s="65"/>
    </row>
    <row r="43" spans="1:18">
      <c r="A43" s="73"/>
      <c r="R43" s="65"/>
    </row>
    <row r="44" spans="1:18">
      <c r="A44" s="73"/>
      <c r="R44" s="65"/>
    </row>
    <row r="45" spans="1:18">
      <c r="A45" s="73"/>
      <c r="R45" s="65"/>
    </row>
    <row r="46" spans="1:18">
      <c r="A46" s="73"/>
      <c r="R46" s="65"/>
    </row>
    <row r="47" spans="1:18">
      <c r="A47" s="73"/>
      <c r="R47" s="65"/>
    </row>
    <row r="48" spans="1:18">
      <c r="A48" s="73"/>
      <c r="J48" s="25" t="s">
        <v>74</v>
      </c>
      <c r="R48" s="65"/>
    </row>
    <row r="49" spans="1:18">
      <c r="A49" s="73"/>
      <c r="J49" s="25"/>
      <c r="R49" s="65"/>
    </row>
    <row r="50" spans="1:18">
      <c r="A50" s="73"/>
      <c r="R50" s="65"/>
    </row>
    <row r="51" spans="1:18">
      <c r="A51" s="73"/>
      <c r="R51" s="65"/>
    </row>
    <row r="52" spans="1:18">
      <c r="A52" s="73"/>
      <c r="R52" s="65"/>
    </row>
    <row r="53" spans="1:18">
      <c r="A53" s="73"/>
      <c r="R53" s="65"/>
    </row>
    <row r="54" spans="1:18">
      <c r="A54" s="73"/>
      <c r="R54" s="65"/>
    </row>
    <row r="55" spans="1:18">
      <c r="A55" s="73"/>
      <c r="R55" s="65"/>
    </row>
    <row r="56" spans="1:18">
      <c r="A56" s="73"/>
      <c r="R56" s="65"/>
    </row>
    <row r="57" spans="1:18">
      <c r="A57" s="73"/>
      <c r="R57" s="65"/>
    </row>
    <row r="58" spans="1:18" ht="3" customHeight="1">
      <c r="A58" s="76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77"/>
    </row>
  </sheetData>
  <mergeCells count="3">
    <mergeCell ref="A28:B28"/>
    <mergeCell ref="M28:R28"/>
    <mergeCell ref="I6:O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D5852-789E-534B-8A2F-3721BC6DB66B}">
  <dimension ref="A1:G53"/>
  <sheetViews>
    <sheetView workbookViewId="0">
      <selection activeCell="G41" sqref="G41"/>
    </sheetView>
  </sheetViews>
  <sheetFormatPr baseColWidth="10" defaultRowHeight="13"/>
  <cols>
    <col min="3" max="3" width="13.332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0" t="s">
        <v>8</v>
      </c>
      <c r="E1" s="10" t="s">
        <v>9</v>
      </c>
    </row>
    <row r="2" spans="1:7">
      <c r="A2" s="1">
        <v>1</v>
      </c>
      <c r="B2" s="2">
        <v>3302.99</v>
      </c>
      <c r="C2" s="3">
        <v>0</v>
      </c>
    </row>
    <row r="3" spans="1:7">
      <c r="A3" s="1">
        <v>2</v>
      </c>
      <c r="B3" s="2">
        <v>2706.27</v>
      </c>
      <c r="C3" s="3">
        <v>0</v>
      </c>
    </row>
    <row r="4" spans="1:7">
      <c r="A4" s="1">
        <v>3</v>
      </c>
      <c r="B4" s="2">
        <v>2330.41</v>
      </c>
      <c r="C4" s="3">
        <v>0</v>
      </c>
    </row>
    <row r="5" spans="1:7">
      <c r="A5" s="1">
        <v>4</v>
      </c>
      <c r="B5" s="2">
        <v>2351.63</v>
      </c>
      <c r="C5" s="3">
        <v>0</v>
      </c>
    </row>
    <row r="6" spans="1:7">
      <c r="A6" s="1">
        <v>5</v>
      </c>
      <c r="B6" s="2">
        <v>2398.48</v>
      </c>
      <c r="C6" s="3">
        <v>0</v>
      </c>
    </row>
    <row r="7" spans="1:7">
      <c r="A7" s="1">
        <v>6</v>
      </c>
      <c r="B7" s="2">
        <v>2611.66</v>
      </c>
      <c r="C7" s="3">
        <v>0</v>
      </c>
    </row>
    <row r="8" spans="1:7">
      <c r="A8" s="1">
        <v>7</v>
      </c>
      <c r="B8" s="2">
        <v>2557.31</v>
      </c>
      <c r="C8" s="3">
        <v>0</v>
      </c>
    </row>
    <row r="9" spans="1:7">
      <c r="A9" s="1">
        <v>8</v>
      </c>
      <c r="B9" s="2">
        <v>3250.96</v>
      </c>
      <c r="C9" s="3">
        <v>0</v>
      </c>
    </row>
    <row r="10" spans="1:7">
      <c r="A10" s="1">
        <v>9</v>
      </c>
      <c r="B10" s="2">
        <v>2802.04</v>
      </c>
      <c r="C10" s="3">
        <v>0</v>
      </c>
    </row>
    <row r="11" spans="1:7">
      <c r="A11" s="1">
        <v>10</v>
      </c>
      <c r="B11" s="2">
        <v>2881.28</v>
      </c>
      <c r="C11" s="3">
        <v>0</v>
      </c>
    </row>
    <row r="12" spans="1:7">
      <c r="A12" s="1">
        <v>11</v>
      </c>
      <c r="B12" s="2">
        <v>2734.97</v>
      </c>
      <c r="C12" s="3">
        <v>0</v>
      </c>
    </row>
    <row r="13" spans="1:7">
      <c r="A13" s="1">
        <v>12</v>
      </c>
      <c r="B13" s="8">
        <v>3580.57</v>
      </c>
      <c r="C13" s="3">
        <v>0</v>
      </c>
      <c r="D13" s="11">
        <f>$G$13</f>
        <v>2897.7008333333338</v>
      </c>
      <c r="F13" s="9" t="s">
        <v>8</v>
      </c>
      <c r="G13" s="11">
        <f>AVERAGE(B13:B24)</f>
        <v>2897.7008333333338</v>
      </c>
    </row>
    <row r="14" spans="1:7">
      <c r="A14" s="1">
        <v>13</v>
      </c>
      <c r="B14" s="8">
        <v>3581.54</v>
      </c>
      <c r="C14" s="3">
        <v>0</v>
      </c>
      <c r="D14" s="11">
        <f t="shared" ref="D14:D24" si="0">$G$13</f>
        <v>2897.7008333333338</v>
      </c>
      <c r="F14" s="9" t="s">
        <v>9</v>
      </c>
      <c r="G14" s="11">
        <f>AVERAGE(B25:B36)</f>
        <v>4778.4275000000007</v>
      </c>
    </row>
    <row r="15" spans="1:7">
      <c r="A15" s="1">
        <v>14</v>
      </c>
      <c r="B15" s="8">
        <v>2962.99</v>
      </c>
      <c r="C15" s="3">
        <v>0</v>
      </c>
      <c r="D15" s="11">
        <f t="shared" si="0"/>
        <v>2897.7008333333338</v>
      </c>
    </row>
    <row r="16" spans="1:7">
      <c r="A16" s="1">
        <v>15</v>
      </c>
      <c r="B16" s="8">
        <v>2510.8200000000002</v>
      </c>
      <c r="C16" s="3">
        <v>0</v>
      </c>
      <c r="D16" s="11">
        <f t="shared" si="0"/>
        <v>2897.7008333333338</v>
      </c>
      <c r="F16" s="9" t="s">
        <v>10</v>
      </c>
      <c r="G16" s="11">
        <f>G14-G13</f>
        <v>1880.7266666666669</v>
      </c>
    </row>
    <row r="17" spans="1:7">
      <c r="A17" s="1">
        <v>16</v>
      </c>
      <c r="B17" s="8">
        <v>2523.34</v>
      </c>
      <c r="C17" s="3">
        <v>0</v>
      </c>
      <c r="D17" s="11">
        <f t="shared" si="0"/>
        <v>2897.7008333333338</v>
      </c>
      <c r="F17" s="9" t="s">
        <v>11</v>
      </c>
      <c r="G17" s="12">
        <f>G16/G13</f>
        <v>0.64904100693624633</v>
      </c>
    </row>
    <row r="18" spans="1:7">
      <c r="A18" s="1">
        <v>17</v>
      </c>
      <c r="B18" s="8">
        <v>2708.6</v>
      </c>
      <c r="C18" s="3">
        <v>0</v>
      </c>
      <c r="D18" s="11">
        <f t="shared" si="0"/>
        <v>2897.7008333333338</v>
      </c>
      <c r="F18" s="9" t="s">
        <v>13</v>
      </c>
      <c r="G18" s="11">
        <f>AVERAGE(C25:C36)</f>
        <v>200</v>
      </c>
    </row>
    <row r="19" spans="1:7">
      <c r="A19" s="1">
        <v>18</v>
      </c>
      <c r="B19" s="8">
        <v>2459.0300000000002</v>
      </c>
      <c r="C19" s="3">
        <v>0</v>
      </c>
      <c r="D19" s="11">
        <f t="shared" si="0"/>
        <v>2897.7008333333338</v>
      </c>
      <c r="F19" s="9" t="s">
        <v>12</v>
      </c>
      <c r="G19" s="13">
        <f>(G16-G18)/G18</f>
        <v>8.4036333333333353</v>
      </c>
    </row>
    <row r="20" spans="1:7">
      <c r="A20" s="1">
        <v>19</v>
      </c>
      <c r="B20" s="8">
        <v>3429.26</v>
      </c>
      <c r="C20" s="3">
        <v>0</v>
      </c>
      <c r="D20" s="11">
        <f t="shared" si="0"/>
        <v>2897.7008333333338</v>
      </c>
    </row>
    <row r="21" spans="1:7">
      <c r="A21" s="1">
        <v>20</v>
      </c>
      <c r="B21" s="8">
        <v>2707.15</v>
      </c>
      <c r="C21" s="3">
        <v>0</v>
      </c>
      <c r="D21" s="11">
        <f t="shared" si="0"/>
        <v>2897.7008333333338</v>
      </c>
    </row>
    <row r="22" spans="1:7">
      <c r="A22" s="1">
        <v>21</v>
      </c>
      <c r="B22" s="8">
        <v>2658.95</v>
      </c>
      <c r="C22" s="3">
        <v>0</v>
      </c>
      <c r="D22" s="11">
        <f t="shared" si="0"/>
        <v>2897.7008333333338</v>
      </c>
    </row>
    <row r="23" spans="1:7">
      <c r="A23" s="1">
        <v>22</v>
      </c>
      <c r="B23" s="8">
        <v>2848.53</v>
      </c>
      <c r="C23" s="3">
        <v>0</v>
      </c>
      <c r="D23" s="11">
        <f t="shared" si="0"/>
        <v>2897.7008333333338</v>
      </c>
    </row>
    <row r="24" spans="1:7">
      <c r="A24" s="1">
        <v>23</v>
      </c>
      <c r="B24" s="8">
        <v>2801.63</v>
      </c>
      <c r="C24" s="3">
        <v>0</v>
      </c>
      <c r="D24" s="11">
        <f t="shared" si="0"/>
        <v>2897.7008333333338</v>
      </c>
    </row>
    <row r="25" spans="1:7">
      <c r="A25" s="1">
        <v>24</v>
      </c>
      <c r="B25" s="7">
        <v>4645.67</v>
      </c>
      <c r="C25" s="3">
        <v>200</v>
      </c>
      <c r="E25" s="11">
        <f>$G$14</f>
        <v>4778.4275000000007</v>
      </c>
    </row>
    <row r="26" spans="1:7">
      <c r="A26" s="1">
        <v>25</v>
      </c>
      <c r="B26" s="7">
        <v>4034.12</v>
      </c>
      <c r="C26" s="3">
        <v>200</v>
      </c>
      <c r="E26" s="11">
        <f t="shared" ref="E26:E36" si="1">$G$14</f>
        <v>4778.4275000000007</v>
      </c>
    </row>
    <row r="27" spans="1:7">
      <c r="A27" s="1">
        <v>26</v>
      </c>
      <c r="B27" s="7">
        <v>4510.32</v>
      </c>
      <c r="C27" s="3">
        <v>200</v>
      </c>
      <c r="E27" s="11">
        <f t="shared" si="1"/>
        <v>4778.4275000000007</v>
      </c>
    </row>
    <row r="28" spans="1:7">
      <c r="A28" s="1">
        <v>27</v>
      </c>
      <c r="B28" s="7">
        <v>4436.8999999999996</v>
      </c>
      <c r="C28" s="3">
        <v>200</v>
      </c>
      <c r="E28" s="11">
        <f t="shared" si="1"/>
        <v>4778.4275000000007</v>
      </c>
    </row>
    <row r="29" spans="1:7">
      <c r="A29" s="1">
        <v>28</v>
      </c>
      <c r="B29" s="7">
        <v>5427.97</v>
      </c>
      <c r="C29" s="3">
        <v>200</v>
      </c>
      <c r="E29" s="11">
        <f t="shared" si="1"/>
        <v>4778.4275000000007</v>
      </c>
    </row>
    <row r="30" spans="1:7">
      <c r="A30" s="1">
        <v>29</v>
      </c>
      <c r="B30" s="7">
        <v>4758.76</v>
      </c>
      <c r="C30" s="3">
        <v>200</v>
      </c>
      <c r="E30" s="11">
        <f t="shared" si="1"/>
        <v>4778.4275000000007</v>
      </c>
    </row>
    <row r="31" spans="1:7">
      <c r="A31" s="1">
        <v>30</v>
      </c>
      <c r="B31" s="7">
        <v>4773.62</v>
      </c>
      <c r="C31" s="3">
        <v>200</v>
      </c>
      <c r="E31" s="11">
        <f t="shared" si="1"/>
        <v>4778.4275000000007</v>
      </c>
    </row>
    <row r="32" spans="1:7">
      <c r="A32" s="1">
        <v>31</v>
      </c>
      <c r="B32" s="7">
        <v>4866.54</v>
      </c>
      <c r="C32" s="3">
        <v>200</v>
      </c>
      <c r="E32" s="11">
        <f t="shared" si="1"/>
        <v>4778.4275000000007</v>
      </c>
    </row>
    <row r="33" spans="1:5">
      <c r="A33" s="1">
        <v>32</v>
      </c>
      <c r="B33" s="7">
        <v>4846.53</v>
      </c>
      <c r="C33" s="3">
        <v>200</v>
      </c>
      <c r="E33" s="11">
        <f t="shared" si="1"/>
        <v>4778.4275000000007</v>
      </c>
    </row>
    <row r="34" spans="1:5">
      <c r="A34" s="1">
        <v>33</v>
      </c>
      <c r="B34" s="7">
        <v>5209.8999999999996</v>
      </c>
      <c r="C34" s="3">
        <v>200</v>
      </c>
      <c r="E34" s="11">
        <f t="shared" si="1"/>
        <v>4778.4275000000007</v>
      </c>
    </row>
    <row r="35" spans="1:5">
      <c r="A35" s="1">
        <v>34</v>
      </c>
      <c r="B35" s="7">
        <v>4831.16</v>
      </c>
      <c r="C35" s="3">
        <v>200</v>
      </c>
      <c r="E35" s="11">
        <f t="shared" si="1"/>
        <v>4778.4275000000007</v>
      </c>
    </row>
    <row r="36" spans="1:5">
      <c r="A36" s="1">
        <v>35</v>
      </c>
      <c r="B36" s="7">
        <v>4999.6400000000003</v>
      </c>
      <c r="C36" s="3">
        <v>200</v>
      </c>
      <c r="E36" s="11">
        <f t="shared" si="1"/>
        <v>4778.4275000000007</v>
      </c>
    </row>
    <row r="37" spans="1:5">
      <c r="A37" s="1">
        <v>36</v>
      </c>
      <c r="B37" s="2">
        <v>4073.66</v>
      </c>
      <c r="C37" s="3">
        <v>0</v>
      </c>
    </row>
    <row r="38" spans="1:5">
      <c r="A38" s="1">
        <v>37</v>
      </c>
      <c r="B38" s="2">
        <v>3885.19</v>
      </c>
      <c r="C38" s="3">
        <v>0</v>
      </c>
    </row>
    <row r="39" spans="1:5">
      <c r="A39" s="1">
        <v>38</v>
      </c>
      <c r="B39" s="2">
        <v>3395.17</v>
      </c>
      <c r="C39" s="3">
        <v>0</v>
      </c>
    </row>
    <row r="40" spans="1:5">
      <c r="A40" s="1">
        <v>39</v>
      </c>
      <c r="B40" s="2">
        <v>3543.52</v>
      </c>
      <c r="C40" s="3">
        <v>0</v>
      </c>
    </row>
    <row r="41" spans="1:5">
      <c r="A41" s="1">
        <v>40</v>
      </c>
      <c r="B41" s="2">
        <v>3318.82</v>
      </c>
      <c r="C41" s="3">
        <v>0</v>
      </c>
    </row>
    <row r="42" spans="1:5">
      <c r="A42" s="1">
        <v>41</v>
      </c>
      <c r="B42" s="2">
        <v>3439.85</v>
      </c>
      <c r="C42" s="3">
        <v>0</v>
      </c>
    </row>
    <row r="43" spans="1:5">
      <c r="A43" s="1">
        <v>42</v>
      </c>
      <c r="B43" s="2">
        <v>3396.71</v>
      </c>
      <c r="C43" s="3">
        <v>0</v>
      </c>
    </row>
    <row r="44" spans="1:5">
      <c r="A44" s="1">
        <v>43</v>
      </c>
      <c r="B44" s="2">
        <v>3249.66</v>
      </c>
      <c r="C44" s="3">
        <v>0</v>
      </c>
    </row>
    <row r="45" spans="1:5">
      <c r="A45" s="1">
        <v>44</v>
      </c>
      <c r="B45" s="2">
        <v>2931.35</v>
      </c>
      <c r="C45" s="3">
        <v>0</v>
      </c>
    </row>
    <row r="46" spans="1:5">
      <c r="A46" s="1">
        <v>45</v>
      </c>
      <c r="B46" s="2">
        <v>3933.05</v>
      </c>
      <c r="C46" s="3">
        <v>0</v>
      </c>
    </row>
    <row r="47" spans="1:5">
      <c r="A47" s="1">
        <v>46</v>
      </c>
      <c r="B47" s="2">
        <v>3506.81</v>
      </c>
      <c r="C47" s="3">
        <v>0</v>
      </c>
    </row>
    <row r="48" spans="1:5">
      <c r="A48" s="1">
        <v>47</v>
      </c>
      <c r="B48" s="2">
        <v>2818.97</v>
      </c>
      <c r="C48" s="3">
        <v>0</v>
      </c>
    </row>
    <row r="49" spans="1:3">
      <c r="A49" s="1">
        <v>48</v>
      </c>
      <c r="B49" s="2">
        <v>3856.38</v>
      </c>
      <c r="C49" s="3">
        <v>0</v>
      </c>
    </row>
    <row r="50" spans="1:3">
      <c r="A50" s="1">
        <v>49</v>
      </c>
      <c r="B50" s="2">
        <v>3060.15</v>
      </c>
      <c r="C50" s="3">
        <v>0</v>
      </c>
    </row>
    <row r="51" spans="1:3">
      <c r="A51" s="1">
        <v>50</v>
      </c>
      <c r="B51" s="2">
        <v>2761.15</v>
      </c>
      <c r="C51" s="3">
        <v>0</v>
      </c>
    </row>
    <row r="52" spans="1:3">
      <c r="A52" s="1">
        <v>51</v>
      </c>
      <c r="B52" s="2">
        <v>2323.12</v>
      </c>
      <c r="C52" s="3">
        <v>0</v>
      </c>
    </row>
    <row r="53" spans="1:3">
      <c r="A53" s="1">
        <v>52</v>
      </c>
      <c r="B53" s="2">
        <v>3577.04</v>
      </c>
      <c r="C53" s="3">
        <v>0</v>
      </c>
    </row>
  </sheetData>
  <pageMargins left="0.7" right="0.7" top="0.75" bottom="0.75" header="0.3" footer="0.3"/>
  <ignoredErrors>
    <ignoredError sqref="G13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C2E-50FD-1D42-A91F-A2D421F671C8}">
  <dimension ref="A1:N125"/>
  <sheetViews>
    <sheetView zoomScale="50" workbookViewId="0">
      <selection activeCell="I114" sqref="I114"/>
    </sheetView>
  </sheetViews>
  <sheetFormatPr baseColWidth="10" defaultRowHeight="13"/>
  <cols>
    <col min="1" max="1" width="15.6640625" bestFit="1" customWidth="1"/>
  </cols>
  <sheetData>
    <row r="1" spans="1:12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J1" s="15" t="s">
        <v>46</v>
      </c>
      <c r="K1" s="10" t="s">
        <v>47</v>
      </c>
      <c r="L1" s="9" t="s">
        <v>48</v>
      </c>
    </row>
    <row r="2" spans="1:12">
      <c r="A2" s="1">
        <v>1</v>
      </c>
      <c r="B2" s="2">
        <v>3302.99</v>
      </c>
      <c r="C2" s="3">
        <v>0</v>
      </c>
      <c r="D2" s="3">
        <v>0</v>
      </c>
      <c r="E2" s="3">
        <v>0</v>
      </c>
      <c r="F2" s="4">
        <v>0</v>
      </c>
      <c r="G2" s="5">
        <v>39.799999999999997</v>
      </c>
      <c r="H2" s="1">
        <v>1</v>
      </c>
      <c r="J2">
        <v>3420.6547622928538</v>
      </c>
      <c r="K2" s="11">
        <f>J2-B2</f>
        <v>117.66476229285399</v>
      </c>
      <c r="L2" s="12">
        <f>K2/B2</f>
        <v>3.5623711332112416E-2</v>
      </c>
    </row>
    <row r="3" spans="1:12">
      <c r="A3" s="1">
        <v>2</v>
      </c>
      <c r="B3" s="2">
        <v>2706.27</v>
      </c>
      <c r="C3" s="3">
        <v>0</v>
      </c>
      <c r="D3" s="3">
        <v>0</v>
      </c>
      <c r="E3" s="3">
        <v>0</v>
      </c>
      <c r="F3" s="4">
        <v>0</v>
      </c>
      <c r="G3" s="5">
        <v>37.299999999999997</v>
      </c>
      <c r="H3" s="1">
        <v>0</v>
      </c>
      <c r="J3">
        <v>2547.4356494344524</v>
      </c>
      <c r="K3" s="11">
        <f t="shared" ref="K3:K53" si="0">J3-B3</f>
        <v>-158.83435056554754</v>
      </c>
      <c r="L3" s="12">
        <f t="shared" ref="L3:L53" si="1">K3/B3</f>
        <v>-5.8691243137435491E-2</v>
      </c>
    </row>
    <row r="4" spans="1:12">
      <c r="A4" s="1">
        <v>3</v>
      </c>
      <c r="B4" s="2">
        <v>2330.41</v>
      </c>
      <c r="C4" s="3">
        <v>0</v>
      </c>
      <c r="D4" s="3">
        <v>0</v>
      </c>
      <c r="E4" s="3">
        <v>0</v>
      </c>
      <c r="F4" s="4">
        <v>0</v>
      </c>
      <c r="G4" s="5">
        <v>38.6</v>
      </c>
      <c r="H4" s="1">
        <v>0</v>
      </c>
      <c r="J4">
        <v>2583.3204058923839</v>
      </c>
      <c r="K4" s="11">
        <f t="shared" si="0"/>
        <v>252.91040589238401</v>
      </c>
      <c r="L4" s="12">
        <f t="shared" si="1"/>
        <v>0.10852614170570159</v>
      </c>
    </row>
    <row r="5" spans="1:12">
      <c r="A5" s="1">
        <v>4</v>
      </c>
      <c r="B5" s="2">
        <v>2351.63</v>
      </c>
      <c r="C5" s="3">
        <v>0</v>
      </c>
      <c r="D5" s="3">
        <v>0</v>
      </c>
      <c r="E5" s="3">
        <v>0</v>
      </c>
      <c r="F5" s="4">
        <v>0</v>
      </c>
      <c r="G5" s="5">
        <v>32.299999999999997</v>
      </c>
      <c r="H5" s="1">
        <v>0</v>
      </c>
      <c r="J5">
        <v>2409.4173553654873</v>
      </c>
      <c r="K5" s="11">
        <f t="shared" si="0"/>
        <v>57.787355365487201</v>
      </c>
      <c r="L5" s="12">
        <f t="shared" si="1"/>
        <v>2.4573319512630473E-2</v>
      </c>
    </row>
    <row r="6" spans="1:12">
      <c r="A6" s="1">
        <v>5</v>
      </c>
      <c r="B6" s="2">
        <v>2398.48</v>
      </c>
      <c r="C6" s="3">
        <v>0</v>
      </c>
      <c r="D6" s="3">
        <v>10</v>
      </c>
      <c r="E6" s="3">
        <v>0</v>
      </c>
      <c r="F6" s="4">
        <v>0</v>
      </c>
      <c r="G6" s="5">
        <v>34.9</v>
      </c>
      <c r="H6" s="1">
        <v>0</v>
      </c>
      <c r="J6">
        <v>2509.0857983506198</v>
      </c>
      <c r="K6" s="11">
        <f t="shared" si="0"/>
        <v>110.60579835061981</v>
      </c>
      <c r="L6" s="12">
        <f t="shared" si="1"/>
        <v>4.6114955451210686E-2</v>
      </c>
    </row>
    <row r="7" spans="1:12">
      <c r="A7" s="1">
        <v>6</v>
      </c>
      <c r="B7" s="2">
        <v>2611.66</v>
      </c>
      <c r="C7" s="3">
        <v>0</v>
      </c>
      <c r="D7" s="3">
        <v>10</v>
      </c>
      <c r="E7" s="3">
        <v>0</v>
      </c>
      <c r="F7" s="4">
        <v>0</v>
      </c>
      <c r="G7" s="5">
        <v>38.700000000000003</v>
      </c>
      <c r="H7" s="1">
        <v>0</v>
      </c>
      <c r="J7">
        <v>2613.979701843034</v>
      </c>
      <c r="K7" s="11">
        <f t="shared" si="0"/>
        <v>2.3197018430341814</v>
      </c>
      <c r="L7" s="12">
        <f t="shared" si="1"/>
        <v>8.8820973749805931E-4</v>
      </c>
    </row>
    <row r="8" spans="1:12">
      <c r="A8" s="1">
        <v>7</v>
      </c>
      <c r="B8" s="2">
        <v>2557.31</v>
      </c>
      <c r="C8" s="3">
        <v>0</v>
      </c>
      <c r="D8" s="3">
        <v>10</v>
      </c>
      <c r="E8" s="3">
        <v>0</v>
      </c>
      <c r="F8" s="4">
        <v>0</v>
      </c>
      <c r="G8" s="5">
        <v>35.1</v>
      </c>
      <c r="H8" s="1">
        <v>0</v>
      </c>
      <c r="J8">
        <v>2514.6065301133785</v>
      </c>
      <c r="K8" s="11">
        <f t="shared" si="0"/>
        <v>-42.703469886621406</v>
      </c>
      <c r="L8" s="12">
        <f t="shared" si="1"/>
        <v>-1.6698589489198185E-2</v>
      </c>
    </row>
    <row r="9" spans="1:12">
      <c r="A9" s="1">
        <v>8</v>
      </c>
      <c r="B9" s="2">
        <v>3250.96</v>
      </c>
      <c r="C9" s="3">
        <v>0</v>
      </c>
      <c r="D9" s="3">
        <v>10</v>
      </c>
      <c r="E9" s="3">
        <v>0</v>
      </c>
      <c r="F9" s="4">
        <v>0</v>
      </c>
      <c r="G9" s="5">
        <v>34.4</v>
      </c>
      <c r="H9" s="1">
        <v>1</v>
      </c>
      <c r="J9">
        <v>3299.4939347676418</v>
      </c>
      <c r="K9" s="11">
        <f t="shared" si="0"/>
        <v>48.533934767641767</v>
      </c>
      <c r="L9" s="12">
        <f t="shared" si="1"/>
        <v>1.4929108561053278E-2</v>
      </c>
    </row>
    <row r="10" spans="1:12">
      <c r="A10" s="1">
        <v>9</v>
      </c>
      <c r="B10" s="2">
        <v>2802.04</v>
      </c>
      <c r="C10" s="3">
        <v>0</v>
      </c>
      <c r="D10" s="3">
        <v>10</v>
      </c>
      <c r="E10" s="3">
        <v>0</v>
      </c>
      <c r="F10" s="4">
        <v>0</v>
      </c>
      <c r="G10" s="5">
        <v>37.9</v>
      </c>
      <c r="H10" s="1">
        <v>0</v>
      </c>
      <c r="J10">
        <v>2591.8967747919992</v>
      </c>
      <c r="K10" s="11">
        <f t="shared" si="0"/>
        <v>-210.14322520800079</v>
      </c>
      <c r="L10" s="12">
        <f t="shared" si="1"/>
        <v>-7.4996511544446476E-2</v>
      </c>
    </row>
    <row r="11" spans="1:12">
      <c r="A11" s="1">
        <v>10</v>
      </c>
      <c r="B11" s="2">
        <v>2881.28</v>
      </c>
      <c r="C11" s="3">
        <v>0</v>
      </c>
      <c r="D11" s="3">
        <v>15</v>
      </c>
      <c r="E11" s="3">
        <v>0</v>
      </c>
      <c r="F11" s="4">
        <v>0</v>
      </c>
      <c r="G11" s="5">
        <v>40.6</v>
      </c>
      <c r="H11" s="1">
        <v>0</v>
      </c>
      <c r="J11">
        <v>2680.3761186238762</v>
      </c>
      <c r="K11" s="11">
        <f t="shared" si="0"/>
        <v>-200.90388137612399</v>
      </c>
      <c r="L11" s="12">
        <f t="shared" si="1"/>
        <v>-6.9727302232384214E-2</v>
      </c>
    </row>
    <row r="12" spans="1:12">
      <c r="A12" s="1">
        <v>11</v>
      </c>
      <c r="B12" s="2">
        <v>2734.97</v>
      </c>
      <c r="C12" s="3">
        <v>0</v>
      </c>
      <c r="D12" s="3">
        <v>15</v>
      </c>
      <c r="E12" s="3">
        <v>0</v>
      </c>
      <c r="F12" s="4">
        <v>0</v>
      </c>
      <c r="G12" s="5">
        <v>46.1</v>
      </c>
      <c r="H12" s="1">
        <v>0</v>
      </c>
      <c r="J12">
        <v>2832.1962420997379</v>
      </c>
      <c r="K12" s="11">
        <f t="shared" si="0"/>
        <v>97.226242099738101</v>
      </c>
      <c r="L12" s="12">
        <f t="shared" si="1"/>
        <v>3.5549290156651848E-2</v>
      </c>
    </row>
    <row r="13" spans="1:12">
      <c r="A13" s="1">
        <v>12</v>
      </c>
      <c r="B13" s="2">
        <v>3580.57</v>
      </c>
      <c r="C13" s="3">
        <v>0</v>
      </c>
      <c r="D13" s="3">
        <v>15</v>
      </c>
      <c r="E13" s="3">
        <v>0</v>
      </c>
      <c r="F13" s="4">
        <v>0</v>
      </c>
      <c r="G13" s="5">
        <v>43.6</v>
      </c>
      <c r="H13" s="1">
        <v>1</v>
      </c>
      <c r="J13">
        <v>3567.3970608891741</v>
      </c>
      <c r="K13" s="11">
        <f t="shared" si="0"/>
        <v>-13.172939110826064</v>
      </c>
      <c r="L13" s="12">
        <f t="shared" si="1"/>
        <v>-3.6790061668466371E-3</v>
      </c>
    </row>
    <row r="14" spans="1:12">
      <c r="A14" s="1">
        <v>13</v>
      </c>
      <c r="B14" s="2">
        <v>3581.54</v>
      </c>
      <c r="C14" s="3">
        <v>0</v>
      </c>
      <c r="D14" s="3">
        <v>15</v>
      </c>
      <c r="E14" s="3">
        <v>0</v>
      </c>
      <c r="F14" s="4">
        <v>0</v>
      </c>
      <c r="G14" s="5">
        <v>41.9</v>
      </c>
      <c r="H14" s="1">
        <v>1</v>
      </c>
      <c r="J14">
        <v>3520.4708409057257</v>
      </c>
      <c r="K14" s="11">
        <f t="shared" si="0"/>
        <v>-61.069159094274255</v>
      </c>
      <c r="L14" s="12">
        <f t="shared" si="1"/>
        <v>-1.7051089501799298E-2</v>
      </c>
    </row>
    <row r="15" spans="1:12">
      <c r="A15" s="1">
        <v>14</v>
      </c>
      <c r="B15" s="2">
        <v>2962.99</v>
      </c>
      <c r="C15" s="3">
        <v>0</v>
      </c>
      <c r="D15" s="3">
        <v>15</v>
      </c>
      <c r="E15" s="3">
        <v>0</v>
      </c>
      <c r="F15" s="4">
        <v>0</v>
      </c>
      <c r="G15" s="5">
        <v>45.1</v>
      </c>
      <c r="H15" s="1">
        <v>0</v>
      </c>
      <c r="J15">
        <v>2804.5925832859448</v>
      </c>
      <c r="K15" s="11">
        <f t="shared" si="0"/>
        <v>-158.397416714055</v>
      </c>
      <c r="L15" s="12">
        <f t="shared" si="1"/>
        <v>-5.3458640330900545E-2</v>
      </c>
    </row>
    <row r="16" spans="1:12">
      <c r="A16" s="1">
        <v>15</v>
      </c>
      <c r="B16" s="2">
        <v>2510.8200000000002</v>
      </c>
      <c r="C16" s="3">
        <v>0</v>
      </c>
      <c r="D16" s="3">
        <v>15</v>
      </c>
      <c r="E16" s="3">
        <v>0</v>
      </c>
      <c r="F16" s="4">
        <v>0</v>
      </c>
      <c r="G16" s="5">
        <v>48</v>
      </c>
      <c r="H16" s="1">
        <v>0</v>
      </c>
      <c r="J16">
        <v>2884.643193845945</v>
      </c>
      <c r="K16" s="11">
        <f t="shared" si="0"/>
        <v>373.82319384594484</v>
      </c>
      <c r="L16" s="12">
        <f t="shared" si="1"/>
        <v>0.14888490367527135</v>
      </c>
    </row>
    <row r="17" spans="1:12">
      <c r="A17" s="1">
        <v>16</v>
      </c>
      <c r="B17" s="2">
        <v>2523.34</v>
      </c>
      <c r="C17" s="3">
        <v>0</v>
      </c>
      <c r="D17" s="3">
        <v>15</v>
      </c>
      <c r="E17" s="3">
        <v>0</v>
      </c>
      <c r="F17" s="4">
        <v>0.5</v>
      </c>
      <c r="G17" s="5">
        <v>45.7</v>
      </c>
      <c r="H17" s="1">
        <v>0</v>
      </c>
      <c r="J17">
        <v>2445.1921318293007</v>
      </c>
      <c r="K17" s="11">
        <f t="shared" si="0"/>
        <v>-78.147868170699439</v>
      </c>
      <c r="L17" s="12">
        <f t="shared" si="1"/>
        <v>-3.0970011243312213E-2</v>
      </c>
    </row>
    <row r="18" spans="1:12">
      <c r="A18" s="1">
        <v>17</v>
      </c>
      <c r="B18" s="2">
        <v>2708.6</v>
      </c>
      <c r="C18" s="3">
        <v>0</v>
      </c>
      <c r="D18" s="3">
        <v>15</v>
      </c>
      <c r="E18" s="3">
        <v>0</v>
      </c>
      <c r="F18" s="4">
        <v>0.5</v>
      </c>
      <c r="G18" s="5">
        <v>45</v>
      </c>
      <c r="H18" s="1">
        <v>0</v>
      </c>
      <c r="J18">
        <v>2425.8695706596454</v>
      </c>
      <c r="K18" s="11">
        <f t="shared" si="0"/>
        <v>-282.73042934035448</v>
      </c>
      <c r="L18" s="12">
        <f t="shared" si="1"/>
        <v>-0.10438249624911559</v>
      </c>
    </row>
    <row r="19" spans="1:12">
      <c r="A19" s="1">
        <v>18</v>
      </c>
      <c r="B19" s="2">
        <v>2459.0300000000002</v>
      </c>
      <c r="C19" s="3">
        <v>0</v>
      </c>
      <c r="D19" s="3">
        <v>20</v>
      </c>
      <c r="E19" s="3">
        <v>0</v>
      </c>
      <c r="F19" s="4">
        <v>0.5</v>
      </c>
      <c r="G19" s="5">
        <v>50.2</v>
      </c>
      <c r="H19" s="1">
        <v>0</v>
      </c>
      <c r="J19">
        <v>2583.3580615260048</v>
      </c>
      <c r="K19" s="11">
        <f t="shared" si="0"/>
        <v>124.3280615260046</v>
      </c>
      <c r="L19" s="12">
        <f t="shared" si="1"/>
        <v>5.0559798589689668E-2</v>
      </c>
    </row>
    <row r="20" spans="1:12">
      <c r="A20" s="1">
        <v>19</v>
      </c>
      <c r="B20" s="2">
        <v>3429.26</v>
      </c>
      <c r="C20" s="3">
        <v>0</v>
      </c>
      <c r="D20" s="3">
        <v>20</v>
      </c>
      <c r="E20" s="3">
        <v>0</v>
      </c>
      <c r="F20" s="4">
        <v>0.5</v>
      </c>
      <c r="G20" s="5">
        <v>50.2</v>
      </c>
      <c r="H20" s="1">
        <v>1</v>
      </c>
      <c r="J20">
        <v>3387.5680273499229</v>
      </c>
      <c r="K20" s="11">
        <f t="shared" si="0"/>
        <v>-41.691972650077332</v>
      </c>
      <c r="L20" s="12">
        <f t="shared" si="1"/>
        <v>-1.2157717014772088E-2</v>
      </c>
    </row>
    <row r="21" spans="1:12">
      <c r="A21" s="1">
        <v>20</v>
      </c>
      <c r="B21" s="2">
        <v>2707.15</v>
      </c>
      <c r="C21" s="3">
        <v>0</v>
      </c>
      <c r="D21" s="3">
        <v>20</v>
      </c>
      <c r="E21" s="3">
        <v>0</v>
      </c>
      <c r="F21" s="4">
        <v>0.5</v>
      </c>
      <c r="G21" s="5">
        <v>52.8</v>
      </c>
      <c r="H21" s="1">
        <v>0</v>
      </c>
      <c r="J21">
        <v>2655.1275744418667</v>
      </c>
      <c r="K21" s="11">
        <f t="shared" si="0"/>
        <v>-52.022425558133364</v>
      </c>
      <c r="L21" s="12">
        <f t="shared" si="1"/>
        <v>-1.9216676415467693E-2</v>
      </c>
    </row>
    <row r="22" spans="1:12">
      <c r="A22" s="1">
        <v>21</v>
      </c>
      <c r="B22" s="2">
        <v>2658.95</v>
      </c>
      <c r="C22" s="3">
        <v>0</v>
      </c>
      <c r="D22" s="3">
        <v>20</v>
      </c>
      <c r="E22" s="3">
        <v>0</v>
      </c>
      <c r="F22" s="4">
        <v>0.5</v>
      </c>
      <c r="G22" s="5">
        <v>55.4</v>
      </c>
      <c r="H22" s="1">
        <v>0</v>
      </c>
      <c r="J22">
        <v>2726.8970873577287</v>
      </c>
      <c r="K22" s="11">
        <f t="shared" si="0"/>
        <v>67.947087357728833</v>
      </c>
      <c r="L22" s="12">
        <f t="shared" si="1"/>
        <v>2.5554104950348384E-2</v>
      </c>
    </row>
    <row r="23" spans="1:12">
      <c r="A23" s="1">
        <v>22</v>
      </c>
      <c r="B23" s="2">
        <v>2848.53</v>
      </c>
      <c r="C23" s="3">
        <v>0</v>
      </c>
      <c r="D23" s="3">
        <v>20</v>
      </c>
      <c r="E23" s="3">
        <v>0</v>
      </c>
      <c r="F23" s="4">
        <v>0.5</v>
      </c>
      <c r="G23" s="5">
        <v>61.7</v>
      </c>
      <c r="H23" s="1">
        <v>0</v>
      </c>
      <c r="J23">
        <v>2900.8001378846252</v>
      </c>
      <c r="K23" s="11">
        <f t="shared" si="0"/>
        <v>52.270137884625001</v>
      </c>
      <c r="L23" s="12">
        <f t="shared" si="1"/>
        <v>1.834986392441891E-2</v>
      </c>
    </row>
    <row r="24" spans="1:12">
      <c r="A24" s="1">
        <v>23</v>
      </c>
      <c r="B24" s="2">
        <v>2801.63</v>
      </c>
      <c r="C24" s="3">
        <v>0</v>
      </c>
      <c r="D24" s="3">
        <v>20</v>
      </c>
      <c r="E24" s="3">
        <v>0</v>
      </c>
      <c r="F24" s="4">
        <v>0.5</v>
      </c>
      <c r="G24" s="5">
        <v>64.7</v>
      </c>
      <c r="H24" s="1">
        <v>0</v>
      </c>
      <c r="J24">
        <v>2983.6111143260046</v>
      </c>
      <c r="K24" s="11">
        <f t="shared" si="0"/>
        <v>181.98111432600444</v>
      </c>
      <c r="L24" s="12">
        <f t="shared" si="1"/>
        <v>6.4955441769971214E-2</v>
      </c>
    </row>
    <row r="25" spans="1:12">
      <c r="A25" s="1">
        <v>24</v>
      </c>
      <c r="B25" s="2">
        <v>4645.67</v>
      </c>
      <c r="C25" s="3">
        <v>200</v>
      </c>
      <c r="D25" s="3">
        <v>40</v>
      </c>
      <c r="E25" s="3">
        <v>0</v>
      </c>
      <c r="F25" s="4">
        <v>0.5</v>
      </c>
      <c r="G25" s="5">
        <v>67.599999999999994</v>
      </c>
      <c r="H25" s="1">
        <v>1</v>
      </c>
      <c r="J25">
        <v>4822.9958641945459</v>
      </c>
      <c r="K25" s="11">
        <f t="shared" si="0"/>
        <v>177.32586419454583</v>
      </c>
      <c r="L25" s="12">
        <f t="shared" si="1"/>
        <v>3.8170137826093076E-2</v>
      </c>
    </row>
    <row r="26" spans="1:12">
      <c r="A26" s="1">
        <v>25</v>
      </c>
      <c r="B26" s="2">
        <v>4034.12</v>
      </c>
      <c r="C26" s="3">
        <v>200</v>
      </c>
      <c r="D26" s="3">
        <v>40</v>
      </c>
      <c r="E26" s="3">
        <v>0</v>
      </c>
      <c r="F26" s="4">
        <v>0.5</v>
      </c>
      <c r="G26" s="5">
        <v>66.3</v>
      </c>
      <c r="H26" s="1">
        <v>0</v>
      </c>
      <c r="J26">
        <v>3982.9011419126969</v>
      </c>
      <c r="K26" s="11">
        <f t="shared" si="0"/>
        <v>-51.218858087303033</v>
      </c>
      <c r="L26" s="12">
        <f t="shared" si="1"/>
        <v>-1.2696414109471962E-2</v>
      </c>
    </row>
    <row r="27" spans="1:12">
      <c r="A27" s="1">
        <v>26</v>
      </c>
      <c r="B27" s="2">
        <v>4510.32</v>
      </c>
      <c r="C27" s="3">
        <v>200</v>
      </c>
      <c r="D27" s="3">
        <v>40</v>
      </c>
      <c r="E27" s="2">
        <v>70</v>
      </c>
      <c r="F27" s="4">
        <v>0.5</v>
      </c>
      <c r="G27" s="5">
        <v>74.400000000000006</v>
      </c>
      <c r="H27" s="1">
        <v>0</v>
      </c>
      <c r="J27">
        <v>4466.1970660662737</v>
      </c>
      <c r="K27" s="11">
        <f t="shared" si="0"/>
        <v>-44.122933933726017</v>
      </c>
      <c r="L27" s="12">
        <f t="shared" si="1"/>
        <v>-9.7826615259507133E-3</v>
      </c>
    </row>
    <row r="28" spans="1:12">
      <c r="A28" s="1">
        <v>27</v>
      </c>
      <c r="B28" s="2">
        <v>4436.8999999999996</v>
      </c>
      <c r="C28" s="3">
        <v>200</v>
      </c>
      <c r="D28" s="3">
        <v>50</v>
      </c>
      <c r="E28" s="2">
        <v>70</v>
      </c>
      <c r="F28" s="4">
        <v>0.5</v>
      </c>
      <c r="G28" s="5">
        <v>75.400000000000006</v>
      </c>
      <c r="H28" s="1">
        <v>0</v>
      </c>
      <c r="J28">
        <v>4521.6996549493379</v>
      </c>
      <c r="K28" s="11">
        <f t="shared" si="0"/>
        <v>84.799654949338219</v>
      </c>
      <c r="L28" s="12">
        <f t="shared" si="1"/>
        <v>1.9112365604214254E-2</v>
      </c>
    </row>
    <row r="29" spans="1:12">
      <c r="A29" s="1">
        <v>28</v>
      </c>
      <c r="B29" s="2">
        <v>5427.97</v>
      </c>
      <c r="C29" s="3">
        <v>200</v>
      </c>
      <c r="D29" s="3">
        <v>50</v>
      </c>
      <c r="E29" s="2">
        <v>70</v>
      </c>
      <c r="F29" s="4">
        <v>0.5</v>
      </c>
      <c r="G29" s="5">
        <v>77.099999999999994</v>
      </c>
      <c r="H29" s="1">
        <v>1</v>
      </c>
      <c r="J29">
        <v>5372.8358407567039</v>
      </c>
      <c r="K29" s="11">
        <f t="shared" si="0"/>
        <v>-55.134159243296381</v>
      </c>
      <c r="L29" s="12">
        <f t="shared" si="1"/>
        <v>-1.0157417827161237E-2</v>
      </c>
    </row>
    <row r="30" spans="1:12">
      <c r="A30" s="1">
        <v>29</v>
      </c>
      <c r="B30" s="2">
        <v>4758.76</v>
      </c>
      <c r="C30" s="3">
        <v>200</v>
      </c>
      <c r="D30" s="3">
        <v>50</v>
      </c>
      <c r="E30" s="2">
        <v>70</v>
      </c>
      <c r="F30" s="4">
        <v>0.5</v>
      </c>
      <c r="G30" s="5">
        <v>75.400000000000006</v>
      </c>
      <c r="H30" s="1">
        <v>0</v>
      </c>
      <c r="J30">
        <v>4521.6996549493379</v>
      </c>
      <c r="K30" s="11">
        <f t="shared" si="0"/>
        <v>-237.06034505066236</v>
      </c>
      <c r="L30" s="12">
        <f t="shared" si="1"/>
        <v>-4.9815570663505275E-2</v>
      </c>
    </row>
    <row r="31" spans="1:12">
      <c r="A31" s="1">
        <v>30</v>
      </c>
      <c r="B31" s="2">
        <v>4773.62</v>
      </c>
      <c r="C31" s="3">
        <v>200</v>
      </c>
      <c r="D31" s="3">
        <v>50</v>
      </c>
      <c r="E31" s="2">
        <v>140</v>
      </c>
      <c r="F31" s="4">
        <v>0.5</v>
      </c>
      <c r="G31" s="5">
        <v>79.599999999999994</v>
      </c>
      <c r="H31" s="1">
        <v>0</v>
      </c>
      <c r="J31">
        <v>4897.3413097291204</v>
      </c>
      <c r="K31" s="11">
        <f t="shared" si="0"/>
        <v>123.72130972912055</v>
      </c>
      <c r="L31" s="12">
        <f t="shared" si="1"/>
        <v>2.5917712287345986E-2</v>
      </c>
    </row>
    <row r="32" spans="1:12">
      <c r="A32" s="1">
        <v>31</v>
      </c>
      <c r="B32" s="2">
        <v>4866.54</v>
      </c>
      <c r="C32" s="3">
        <v>200</v>
      </c>
      <c r="D32" s="3">
        <v>50</v>
      </c>
      <c r="E32" s="2">
        <v>140</v>
      </c>
      <c r="F32" s="4">
        <v>0.5</v>
      </c>
      <c r="G32" s="5">
        <v>80.2</v>
      </c>
      <c r="H32" s="1">
        <v>0</v>
      </c>
      <c r="J32">
        <v>4913.9035050173961</v>
      </c>
      <c r="K32" s="11">
        <f t="shared" si="0"/>
        <v>47.363505017396164</v>
      </c>
      <c r="L32" s="12">
        <f t="shared" si="1"/>
        <v>9.7324803695019793E-3</v>
      </c>
    </row>
    <row r="33" spans="1:14">
      <c r="A33" s="1">
        <v>32</v>
      </c>
      <c r="B33" s="2">
        <v>4846.53</v>
      </c>
      <c r="C33" s="3">
        <v>200</v>
      </c>
      <c r="D33" s="3">
        <v>40</v>
      </c>
      <c r="E33" s="2">
        <v>140</v>
      </c>
      <c r="F33" s="4">
        <v>0.5</v>
      </c>
      <c r="G33" s="5">
        <v>75.900000000000006</v>
      </c>
      <c r="H33" s="1">
        <v>0</v>
      </c>
      <c r="J33">
        <v>4767.3088420488157</v>
      </c>
      <c r="K33" s="11">
        <f t="shared" si="0"/>
        <v>-79.221157951184068</v>
      </c>
      <c r="L33" s="12">
        <f t="shared" si="1"/>
        <v>-1.6345954311885839E-2</v>
      </c>
    </row>
    <row r="34" spans="1:14">
      <c r="A34" s="1">
        <v>33</v>
      </c>
      <c r="B34" s="2">
        <v>5209.8999999999996</v>
      </c>
      <c r="C34" s="3">
        <v>200</v>
      </c>
      <c r="D34" s="3">
        <v>40</v>
      </c>
      <c r="E34" s="2">
        <v>140</v>
      </c>
      <c r="F34" s="4">
        <v>-0.2</v>
      </c>
      <c r="G34" s="5">
        <v>77.3</v>
      </c>
      <c r="H34" s="1">
        <v>0</v>
      </c>
      <c r="J34">
        <v>5332.3016698310139</v>
      </c>
      <c r="K34" s="11">
        <f t="shared" si="0"/>
        <v>122.40166983101426</v>
      </c>
      <c r="L34" s="12">
        <f t="shared" si="1"/>
        <v>2.3494053596232994E-2</v>
      </c>
    </row>
    <row r="35" spans="1:14">
      <c r="A35" s="1">
        <v>34</v>
      </c>
      <c r="B35" s="2">
        <v>4831.16</v>
      </c>
      <c r="C35" s="3">
        <v>200</v>
      </c>
      <c r="D35" s="3">
        <v>40</v>
      </c>
      <c r="E35" s="2">
        <v>35</v>
      </c>
      <c r="F35" s="4">
        <v>-0.2</v>
      </c>
      <c r="G35" s="5">
        <v>72.7</v>
      </c>
      <c r="H35" s="1">
        <v>0</v>
      </c>
      <c r="J35">
        <v>4815.765407644787</v>
      </c>
      <c r="K35" s="11">
        <f t="shared" si="0"/>
        <v>-15.394592355212808</v>
      </c>
      <c r="L35" s="12">
        <f t="shared" si="1"/>
        <v>-3.1865209091010874E-3</v>
      </c>
    </row>
    <row r="36" spans="1:14">
      <c r="A36" s="1">
        <v>35</v>
      </c>
      <c r="B36" s="2">
        <v>4999.6400000000003</v>
      </c>
      <c r="C36" s="3">
        <v>200</v>
      </c>
      <c r="D36" s="3">
        <v>40</v>
      </c>
      <c r="E36" s="2">
        <v>35</v>
      </c>
      <c r="F36" s="4">
        <v>-0.2</v>
      </c>
      <c r="G36" s="5">
        <v>76.7</v>
      </c>
      <c r="H36" s="1">
        <v>0</v>
      </c>
      <c r="J36">
        <v>4926.1800428999595</v>
      </c>
      <c r="K36" s="11">
        <f t="shared" si="0"/>
        <v>-73.45995710004081</v>
      </c>
      <c r="L36" s="12">
        <f t="shared" si="1"/>
        <v>-1.4693049319559169E-2</v>
      </c>
    </row>
    <row r="37" spans="1:14">
      <c r="A37" s="1">
        <v>36</v>
      </c>
      <c r="B37" s="2">
        <v>4073.66</v>
      </c>
      <c r="C37" s="3">
        <v>0</v>
      </c>
      <c r="D37" s="3">
        <v>20</v>
      </c>
      <c r="E37" s="2">
        <v>35</v>
      </c>
      <c r="F37" s="4">
        <v>-0.2</v>
      </c>
      <c r="G37" s="5">
        <v>72.7</v>
      </c>
      <c r="H37" s="1">
        <v>0</v>
      </c>
      <c r="J37">
        <v>3860.641234160164</v>
      </c>
      <c r="K37" s="11">
        <f t="shared" si="0"/>
        <v>-213.01876583983585</v>
      </c>
      <c r="L37" s="12">
        <f t="shared" si="1"/>
        <v>-5.2291739084713955E-2</v>
      </c>
    </row>
    <row r="38" spans="1:14">
      <c r="A38" s="1">
        <v>37</v>
      </c>
      <c r="B38" s="2">
        <v>3885.19</v>
      </c>
      <c r="C38" s="3">
        <v>0</v>
      </c>
      <c r="D38" s="3">
        <v>20</v>
      </c>
      <c r="E38" s="2">
        <v>35</v>
      </c>
      <c r="F38" s="4">
        <v>-0.2</v>
      </c>
      <c r="G38" s="5">
        <v>71.7</v>
      </c>
      <c r="H38" s="1">
        <v>0</v>
      </c>
      <c r="J38">
        <v>3833.0375753463709</v>
      </c>
      <c r="K38" s="11">
        <f t="shared" si="0"/>
        <v>-52.152424653629168</v>
      </c>
      <c r="L38" s="12">
        <f t="shared" si="1"/>
        <v>-1.3423391044872753E-2</v>
      </c>
      <c r="N38" s="17" t="s">
        <v>53</v>
      </c>
    </row>
    <row r="39" spans="1:14">
      <c r="A39" s="1">
        <v>38</v>
      </c>
      <c r="B39" s="2">
        <v>3395.17</v>
      </c>
      <c r="C39" s="3">
        <v>0</v>
      </c>
      <c r="D39" s="3">
        <v>20</v>
      </c>
      <c r="E39" s="3">
        <v>0</v>
      </c>
      <c r="F39" s="4">
        <v>-0.2</v>
      </c>
      <c r="G39" s="5">
        <v>64.5</v>
      </c>
      <c r="H39" s="1">
        <v>0</v>
      </c>
      <c r="J39">
        <v>3504.438088006134</v>
      </c>
      <c r="K39" s="11">
        <f t="shared" si="0"/>
        <v>109.26808800613389</v>
      </c>
      <c r="L39" s="12">
        <f t="shared" si="1"/>
        <v>3.2183392291441633E-2</v>
      </c>
      <c r="N39" s="17" t="s">
        <v>54</v>
      </c>
    </row>
    <row r="40" spans="1:14">
      <c r="A40" s="1">
        <v>39</v>
      </c>
      <c r="B40" s="2">
        <v>3543.52</v>
      </c>
      <c r="C40" s="3">
        <v>0</v>
      </c>
      <c r="D40" s="3">
        <v>20</v>
      </c>
      <c r="E40" s="3">
        <v>0</v>
      </c>
      <c r="F40" s="4">
        <v>-0.2</v>
      </c>
      <c r="G40" s="5">
        <v>62.5</v>
      </c>
      <c r="H40" s="1">
        <v>0</v>
      </c>
      <c r="J40">
        <v>3449.2307703785482</v>
      </c>
      <c r="K40" s="11">
        <f t="shared" si="0"/>
        <v>-94.289229621451796</v>
      </c>
      <c r="L40" s="12">
        <f t="shared" si="1"/>
        <v>-2.6608917015129532E-2</v>
      </c>
    </row>
    <row r="41" spans="1:14">
      <c r="A41" s="1">
        <v>40</v>
      </c>
      <c r="B41" s="2">
        <v>3318.82</v>
      </c>
      <c r="C41" s="3">
        <v>0</v>
      </c>
      <c r="D41" s="3">
        <v>20</v>
      </c>
      <c r="E41" s="3">
        <v>0</v>
      </c>
      <c r="F41" s="4">
        <v>-0.2</v>
      </c>
      <c r="G41" s="5">
        <v>65.5</v>
      </c>
      <c r="H41" s="1">
        <v>0</v>
      </c>
      <c r="J41">
        <v>3532.0417468199271</v>
      </c>
      <c r="K41" s="11">
        <f t="shared" si="0"/>
        <v>213.22174681992692</v>
      </c>
      <c r="L41" s="12">
        <f t="shared" si="1"/>
        <v>6.4246252228179562E-2</v>
      </c>
    </row>
    <row r="42" spans="1:14">
      <c r="A42" s="1">
        <v>41</v>
      </c>
      <c r="B42" s="2">
        <v>3439.85</v>
      </c>
      <c r="C42" s="3">
        <v>0</v>
      </c>
      <c r="D42" s="3">
        <v>15</v>
      </c>
      <c r="E42" s="3">
        <v>0</v>
      </c>
      <c r="F42" s="4">
        <v>-0.2</v>
      </c>
      <c r="G42" s="5">
        <v>60.9</v>
      </c>
      <c r="H42" s="1">
        <v>0</v>
      </c>
      <c r="J42">
        <v>3391.1154512418434</v>
      </c>
      <c r="K42" s="11">
        <f t="shared" si="0"/>
        <v>-48.734548758156507</v>
      </c>
      <c r="L42" s="12">
        <f t="shared" si="1"/>
        <v>-1.416763776273864E-2</v>
      </c>
    </row>
    <row r="43" spans="1:14">
      <c r="A43" s="1">
        <v>42</v>
      </c>
      <c r="B43" s="2">
        <v>3396.71</v>
      </c>
      <c r="C43" s="3">
        <v>0</v>
      </c>
      <c r="D43" s="3">
        <v>15</v>
      </c>
      <c r="E43" s="3">
        <v>0</v>
      </c>
      <c r="F43" s="4">
        <v>-0.2</v>
      </c>
      <c r="G43" s="5">
        <v>58.1</v>
      </c>
      <c r="H43" s="1">
        <v>0</v>
      </c>
      <c r="J43">
        <v>3313.8252065632232</v>
      </c>
      <c r="K43" s="11">
        <f t="shared" si="0"/>
        <v>-82.884793436776818</v>
      </c>
      <c r="L43" s="12">
        <f t="shared" si="1"/>
        <v>-2.4401492454986389E-2</v>
      </c>
    </row>
    <row r="44" spans="1:14">
      <c r="A44" s="1">
        <v>43</v>
      </c>
      <c r="B44" s="2">
        <v>3249.66</v>
      </c>
      <c r="C44" s="3">
        <v>0</v>
      </c>
      <c r="D44" s="3">
        <v>15</v>
      </c>
      <c r="E44" s="3">
        <v>0</v>
      </c>
      <c r="F44" s="4">
        <v>-0.2</v>
      </c>
      <c r="G44" s="5">
        <v>61.1</v>
      </c>
      <c r="H44" s="1">
        <v>0</v>
      </c>
      <c r="J44">
        <v>3396.6361830046021</v>
      </c>
      <c r="K44" s="11">
        <f t="shared" si="0"/>
        <v>146.97618300460226</v>
      </c>
      <c r="L44" s="12">
        <f t="shared" si="1"/>
        <v>4.5228172487153204E-2</v>
      </c>
    </row>
    <row r="45" spans="1:14">
      <c r="A45" s="1">
        <v>44</v>
      </c>
      <c r="B45" s="2">
        <v>2931.35</v>
      </c>
      <c r="C45" s="3">
        <v>0</v>
      </c>
      <c r="D45" s="3">
        <v>15</v>
      </c>
      <c r="E45" s="3">
        <v>0</v>
      </c>
      <c r="F45" s="4">
        <v>-0.2</v>
      </c>
      <c r="G45" s="5">
        <v>50.2</v>
      </c>
      <c r="H45" s="1">
        <v>0</v>
      </c>
      <c r="J45">
        <v>3095.7563019342579</v>
      </c>
      <c r="K45" s="11">
        <f t="shared" si="0"/>
        <v>164.40630193425795</v>
      </c>
      <c r="L45" s="12">
        <f t="shared" si="1"/>
        <v>5.6085524394650234E-2</v>
      </c>
    </row>
    <row r="46" spans="1:14">
      <c r="A46" s="1">
        <v>45</v>
      </c>
      <c r="B46" s="2">
        <v>3933.05</v>
      </c>
      <c r="C46" s="3">
        <v>0</v>
      </c>
      <c r="D46" s="3">
        <v>10</v>
      </c>
      <c r="E46" s="3">
        <v>0</v>
      </c>
      <c r="F46" s="4">
        <v>-0.2</v>
      </c>
      <c r="G46" s="5">
        <v>50.4</v>
      </c>
      <c r="H46" s="1">
        <v>1</v>
      </c>
      <c r="J46">
        <v>3891.5375344862987</v>
      </c>
      <c r="K46" s="11">
        <f t="shared" si="0"/>
        <v>-41.5124655137015</v>
      </c>
      <c r="L46" s="12">
        <f t="shared" si="1"/>
        <v>-1.0554776957755812E-2</v>
      </c>
    </row>
    <row r="47" spans="1:14">
      <c r="A47" s="1">
        <v>46</v>
      </c>
      <c r="B47" s="2">
        <v>3506.81</v>
      </c>
      <c r="C47" s="3">
        <v>0</v>
      </c>
      <c r="D47" s="3">
        <v>10</v>
      </c>
      <c r="E47" s="3">
        <v>0</v>
      </c>
      <c r="F47" s="4">
        <v>-0.2</v>
      </c>
      <c r="G47" s="5">
        <v>55</v>
      </c>
      <c r="H47" s="1">
        <v>0</v>
      </c>
      <c r="J47">
        <v>3214.3043992058288</v>
      </c>
      <c r="K47" s="11">
        <f t="shared" si="0"/>
        <v>-292.50560079417119</v>
      </c>
      <c r="L47" s="12">
        <f t="shared" si="1"/>
        <v>-8.3410735339003589E-2</v>
      </c>
    </row>
    <row r="48" spans="1:14">
      <c r="A48" s="1">
        <v>47</v>
      </c>
      <c r="B48" s="2">
        <v>2818.97</v>
      </c>
      <c r="C48" s="3">
        <v>0</v>
      </c>
      <c r="D48" s="3">
        <v>10</v>
      </c>
      <c r="E48" s="3">
        <v>0</v>
      </c>
      <c r="F48" s="4">
        <v>-0.2</v>
      </c>
      <c r="G48" s="5">
        <v>44.4</v>
      </c>
      <c r="H48" s="1">
        <v>0</v>
      </c>
      <c r="J48">
        <v>2921.7056157796223</v>
      </c>
      <c r="K48" s="11">
        <f t="shared" si="0"/>
        <v>102.73561577962255</v>
      </c>
      <c r="L48" s="12">
        <f t="shared" si="1"/>
        <v>3.6444380670820391E-2</v>
      </c>
    </row>
    <row r="49" spans="1:14">
      <c r="A49" s="1">
        <v>48</v>
      </c>
      <c r="B49" s="2">
        <v>3856.38</v>
      </c>
      <c r="C49" s="3">
        <v>0</v>
      </c>
      <c r="D49" s="3">
        <v>10</v>
      </c>
      <c r="E49" s="3">
        <v>0</v>
      </c>
      <c r="F49" s="4">
        <v>-0.2</v>
      </c>
      <c r="G49" s="5">
        <v>48.5</v>
      </c>
      <c r="H49" s="1">
        <v>1</v>
      </c>
      <c r="J49">
        <v>3839.090582740092</v>
      </c>
      <c r="K49" s="11">
        <f t="shared" si="0"/>
        <v>-17.289417259908078</v>
      </c>
      <c r="L49" s="12">
        <f t="shared" si="1"/>
        <v>-4.4833282145193363E-3</v>
      </c>
    </row>
    <row r="50" spans="1:14">
      <c r="A50" s="1">
        <v>49</v>
      </c>
      <c r="B50" s="2">
        <v>3060.15</v>
      </c>
      <c r="C50" s="3">
        <v>0</v>
      </c>
      <c r="D50" s="3">
        <v>0</v>
      </c>
      <c r="E50" s="3">
        <v>0</v>
      </c>
      <c r="F50" s="4">
        <v>-0.2</v>
      </c>
      <c r="G50" s="5">
        <v>44.5</v>
      </c>
      <c r="H50" s="1">
        <v>0</v>
      </c>
      <c r="J50">
        <v>2896.5670515917309</v>
      </c>
      <c r="K50" s="11">
        <f t="shared" si="0"/>
        <v>-163.5829484082692</v>
      </c>
      <c r="L50" s="12">
        <f t="shared" si="1"/>
        <v>-5.3455859486714441E-2</v>
      </c>
    </row>
    <row r="51" spans="1:14">
      <c r="A51" s="1">
        <v>50</v>
      </c>
      <c r="B51" s="2">
        <v>2761.15</v>
      </c>
      <c r="C51" s="3">
        <v>0</v>
      </c>
      <c r="D51" s="3">
        <v>0</v>
      </c>
      <c r="E51" s="3">
        <v>0</v>
      </c>
      <c r="F51" s="4">
        <v>-0.2</v>
      </c>
      <c r="G51" s="5">
        <v>37.6</v>
      </c>
      <c r="H51" s="1">
        <v>0</v>
      </c>
      <c r="J51">
        <v>2706.1018057765586</v>
      </c>
      <c r="K51" s="11">
        <f t="shared" si="0"/>
        <v>-55.048194223441442</v>
      </c>
      <c r="L51" s="12">
        <f t="shared" si="1"/>
        <v>-1.9936690952480466E-2</v>
      </c>
    </row>
    <row r="52" spans="1:14">
      <c r="A52" s="1">
        <v>51</v>
      </c>
      <c r="B52" s="2">
        <v>2323.12</v>
      </c>
      <c r="C52" s="3">
        <v>0</v>
      </c>
      <c r="D52" s="3">
        <v>0</v>
      </c>
      <c r="E52" s="3">
        <v>0</v>
      </c>
      <c r="F52" s="4">
        <v>-0.2</v>
      </c>
      <c r="G52" s="5">
        <v>32.799999999999997</v>
      </c>
      <c r="H52" s="1">
        <v>0</v>
      </c>
      <c r="J52">
        <v>2573.6042434703518</v>
      </c>
      <c r="K52" s="11">
        <f t="shared" si="0"/>
        <v>250.48424347035188</v>
      </c>
      <c r="L52" s="12">
        <f t="shared" si="1"/>
        <v>0.10782234386099379</v>
      </c>
    </row>
    <row r="53" spans="1:14" ht="14" thickBot="1">
      <c r="A53" s="1">
        <v>52</v>
      </c>
      <c r="B53" s="2">
        <v>3577.04</v>
      </c>
      <c r="C53" s="3">
        <v>0</v>
      </c>
      <c r="D53" s="3">
        <v>0</v>
      </c>
      <c r="E53" s="3">
        <v>0</v>
      </c>
      <c r="F53" s="4">
        <v>-0.2</v>
      </c>
      <c r="G53" s="5">
        <v>35.9</v>
      </c>
      <c r="H53" s="1">
        <v>1</v>
      </c>
      <c r="J53" s="14">
        <v>3463.3855516170288</v>
      </c>
      <c r="K53" s="11">
        <f t="shared" si="0"/>
        <v>-113.65444838297117</v>
      </c>
      <c r="L53" s="12">
        <f t="shared" si="1"/>
        <v>-3.1773323301660356E-2</v>
      </c>
    </row>
    <row r="54" spans="1:14">
      <c r="B54" s="11">
        <f>SUM(B2:B53)</f>
        <v>179112.13999999996</v>
      </c>
    </row>
    <row r="55" spans="1:14" ht="14" thickBot="1">
      <c r="A55" s="24" t="s">
        <v>49</v>
      </c>
      <c r="B55" s="21"/>
      <c r="C55" s="21"/>
      <c r="D55" s="21"/>
      <c r="E55" s="21"/>
      <c r="F55" s="21"/>
      <c r="G55" s="21"/>
      <c r="H55" s="21"/>
      <c r="I55" s="21"/>
    </row>
    <row r="56" spans="1:14">
      <c r="A56" s="23" t="s">
        <v>0</v>
      </c>
      <c r="B56" s="23" t="s">
        <v>1</v>
      </c>
      <c r="C56" s="23" t="s">
        <v>2</v>
      </c>
      <c r="D56" s="23" t="s">
        <v>3</v>
      </c>
      <c r="E56" s="23" t="s">
        <v>4</v>
      </c>
      <c r="F56" s="23" t="s">
        <v>5</v>
      </c>
      <c r="G56" s="23" t="s">
        <v>6</v>
      </c>
      <c r="H56" s="23" t="s">
        <v>7</v>
      </c>
      <c r="I56" s="23" t="s">
        <v>50</v>
      </c>
      <c r="M56" s="15"/>
      <c r="N56" s="15" t="s">
        <v>31</v>
      </c>
    </row>
    <row r="57" spans="1:14">
      <c r="A57" s="1">
        <v>1</v>
      </c>
      <c r="B57" s="11">
        <f>SUM(C57:I57)</f>
        <v>3420.6547622928538</v>
      </c>
      <c r="C57" s="11">
        <f>$N$58*C2</f>
        <v>0</v>
      </c>
      <c r="D57" s="11">
        <f>$N$59*D2</f>
        <v>0</v>
      </c>
      <c r="E57" s="11">
        <f>N59*E2</f>
        <v>0</v>
      </c>
      <c r="F57" s="18">
        <f>$N$61*F2</f>
        <v>0</v>
      </c>
      <c r="G57" s="19">
        <f>$N$62*G2</f>
        <v>1098.6256207889642</v>
      </c>
      <c r="H57" s="19">
        <f>$N$63*H2</f>
        <v>804.20996582391831</v>
      </c>
      <c r="I57" s="19">
        <v>1517.8191756799711</v>
      </c>
      <c r="M57" s="38" t="s">
        <v>25</v>
      </c>
      <c r="N57">
        <v>1517.8191756799711</v>
      </c>
    </row>
    <row r="58" spans="1:14">
      <c r="A58" s="1">
        <v>2</v>
      </c>
      <c r="B58" s="11">
        <f t="shared" ref="B58:B108" si="2">SUM(C58:I58)</f>
        <v>2547.4356494344524</v>
      </c>
      <c r="C58" s="11">
        <f t="shared" ref="C58:C108" si="3">$N$58*C3</f>
        <v>0</v>
      </c>
      <c r="D58" s="11">
        <f t="shared" ref="D58:D108" si="4">$N$59*D3</f>
        <v>0</v>
      </c>
      <c r="E58" s="11">
        <f t="shared" ref="E58:E106" si="5">N60*E3</f>
        <v>0</v>
      </c>
      <c r="F58" s="18">
        <f t="shared" ref="F58:F108" si="6">$N$61*F3</f>
        <v>0</v>
      </c>
      <c r="G58" s="19">
        <f t="shared" ref="G58:G108" si="7">$N$62*G3</f>
        <v>1029.6164737544814</v>
      </c>
      <c r="H58" s="19">
        <f t="shared" ref="H58:H108" si="8">$N$63*H3</f>
        <v>0</v>
      </c>
      <c r="I58" s="19">
        <v>1517.8191756799711</v>
      </c>
      <c r="M58" s="38" t="s">
        <v>57</v>
      </c>
      <c r="N58">
        <v>4.4966315667304091</v>
      </c>
    </row>
    <row r="59" spans="1:14">
      <c r="A59" s="1">
        <v>3</v>
      </c>
      <c r="B59" s="11">
        <f t="shared" si="2"/>
        <v>2583.3204058923839</v>
      </c>
      <c r="C59" s="11">
        <f t="shared" si="3"/>
        <v>0</v>
      </c>
      <c r="D59" s="11">
        <f t="shared" si="4"/>
        <v>0</v>
      </c>
      <c r="E59" s="11">
        <f t="shared" si="5"/>
        <v>0</v>
      </c>
      <c r="F59" s="18">
        <f t="shared" si="6"/>
        <v>0</v>
      </c>
      <c r="G59" s="19">
        <f t="shared" si="7"/>
        <v>1065.5012302124126</v>
      </c>
      <c r="H59" s="19">
        <f t="shared" si="8"/>
        <v>0</v>
      </c>
      <c r="I59" s="19">
        <v>1517.8191756799711</v>
      </c>
      <c r="M59" s="38" t="s">
        <v>3</v>
      </c>
      <c r="N59">
        <v>2.7898930069270897</v>
      </c>
    </row>
    <row r="60" spans="1:14">
      <c r="A60" s="1">
        <v>4</v>
      </c>
      <c r="B60" s="11">
        <f t="shared" si="2"/>
        <v>2409.4173553654873</v>
      </c>
      <c r="C60" s="11">
        <f t="shared" si="3"/>
        <v>0</v>
      </c>
      <c r="D60" s="11">
        <f t="shared" si="4"/>
        <v>0</v>
      </c>
      <c r="E60" s="11">
        <f t="shared" si="5"/>
        <v>0</v>
      </c>
      <c r="F60" s="18">
        <f t="shared" si="6"/>
        <v>0</v>
      </c>
      <c r="G60" s="19">
        <f t="shared" si="7"/>
        <v>891.59817968551613</v>
      </c>
      <c r="H60" s="19">
        <f t="shared" si="8"/>
        <v>0</v>
      </c>
      <c r="I60" s="19">
        <v>1517.8191756799711</v>
      </c>
      <c r="M60" s="38" t="s">
        <v>59</v>
      </c>
      <c r="N60">
        <v>3.7100898251693231</v>
      </c>
    </row>
    <row r="61" spans="1:14">
      <c r="A61" s="1">
        <v>5</v>
      </c>
      <c r="B61" s="11">
        <f t="shared" si="2"/>
        <v>2509.0857983506203</v>
      </c>
      <c r="C61" s="11">
        <f t="shared" si="3"/>
        <v>0</v>
      </c>
      <c r="D61" s="11">
        <f t="shared" si="4"/>
        <v>27.898930069270897</v>
      </c>
      <c r="E61" s="11">
        <f t="shared" si="5"/>
        <v>0</v>
      </c>
      <c r="F61" s="18">
        <f t="shared" si="6"/>
        <v>0</v>
      </c>
      <c r="G61" s="19">
        <f t="shared" si="7"/>
        <v>963.36769260137817</v>
      </c>
      <c r="H61" s="19">
        <f t="shared" si="8"/>
        <v>0</v>
      </c>
      <c r="I61" s="19">
        <v>1517.8191756799711</v>
      </c>
      <c r="M61" s="38" t="s">
        <v>5</v>
      </c>
      <c r="N61">
        <v>-751.92529348984044</v>
      </c>
    </row>
    <row r="62" spans="1:14">
      <c r="A62" s="1">
        <v>6</v>
      </c>
      <c r="B62" s="11">
        <f t="shared" si="2"/>
        <v>2613.9797018430336</v>
      </c>
      <c r="C62" s="11">
        <f t="shared" si="3"/>
        <v>0</v>
      </c>
      <c r="D62" s="11">
        <f t="shared" si="4"/>
        <v>27.898930069270897</v>
      </c>
      <c r="E62" s="11">
        <f t="shared" si="5"/>
        <v>0</v>
      </c>
      <c r="F62" s="18">
        <f t="shared" si="6"/>
        <v>0</v>
      </c>
      <c r="G62" s="19">
        <f t="shared" si="7"/>
        <v>1068.2615960937919</v>
      </c>
      <c r="H62" s="19">
        <f t="shared" si="8"/>
        <v>0</v>
      </c>
      <c r="I62" s="19">
        <v>1517.8191756799711</v>
      </c>
      <c r="M62" s="38" t="s">
        <v>6</v>
      </c>
      <c r="N62">
        <v>27.603658813793071</v>
      </c>
    </row>
    <row r="63" spans="1:14" ht="14" thickBot="1">
      <c r="A63" s="1">
        <v>7</v>
      </c>
      <c r="B63" s="11">
        <f t="shared" si="2"/>
        <v>2514.606530113379</v>
      </c>
      <c r="C63" s="11">
        <f t="shared" si="3"/>
        <v>0</v>
      </c>
      <c r="D63" s="11">
        <f t="shared" si="4"/>
        <v>27.898930069270897</v>
      </c>
      <c r="E63" s="11">
        <f t="shared" si="5"/>
        <v>0</v>
      </c>
      <c r="F63" s="18">
        <f t="shared" si="6"/>
        <v>0</v>
      </c>
      <c r="G63" s="19">
        <f t="shared" si="7"/>
        <v>968.88842436413688</v>
      </c>
      <c r="H63" s="19">
        <f t="shared" si="8"/>
        <v>0</v>
      </c>
      <c r="I63" s="19">
        <v>1517.8191756799711</v>
      </c>
      <c r="M63" s="39" t="s">
        <v>7</v>
      </c>
      <c r="N63" s="14">
        <v>804.20996582391831</v>
      </c>
    </row>
    <row r="64" spans="1:14">
      <c r="A64" s="1">
        <v>8</v>
      </c>
      <c r="B64" s="11">
        <f t="shared" si="2"/>
        <v>3299.4939347676418</v>
      </c>
      <c r="C64" s="11">
        <f t="shared" si="3"/>
        <v>0</v>
      </c>
      <c r="D64" s="11">
        <f t="shared" si="4"/>
        <v>27.898930069270897</v>
      </c>
      <c r="E64" s="11">
        <f t="shared" si="5"/>
        <v>0</v>
      </c>
      <c r="F64" s="18">
        <f t="shared" si="6"/>
        <v>0</v>
      </c>
      <c r="G64" s="19">
        <f t="shared" si="7"/>
        <v>949.56586319448161</v>
      </c>
      <c r="H64" s="19">
        <f t="shared" si="8"/>
        <v>804.20996582391831</v>
      </c>
      <c r="I64" s="19">
        <v>1517.8191756799711</v>
      </c>
    </row>
    <row r="65" spans="1:9">
      <c r="A65" s="1">
        <v>9</v>
      </c>
      <c r="B65" s="11">
        <f t="shared" si="2"/>
        <v>2591.8967747919992</v>
      </c>
      <c r="C65" s="11">
        <f t="shared" si="3"/>
        <v>0</v>
      </c>
      <c r="D65" s="11">
        <f t="shared" si="4"/>
        <v>27.898930069270897</v>
      </c>
      <c r="E65" s="11">
        <f t="shared" si="5"/>
        <v>0</v>
      </c>
      <c r="F65" s="18">
        <f t="shared" si="6"/>
        <v>0</v>
      </c>
      <c r="G65" s="19">
        <f t="shared" si="7"/>
        <v>1046.1786690427573</v>
      </c>
      <c r="H65" s="19">
        <f t="shared" si="8"/>
        <v>0</v>
      </c>
      <c r="I65" s="19">
        <v>1517.8191756799711</v>
      </c>
    </row>
    <row r="66" spans="1:9">
      <c r="A66" s="1">
        <v>10</v>
      </c>
      <c r="B66" s="11">
        <f t="shared" si="2"/>
        <v>2680.3761186238762</v>
      </c>
      <c r="C66" s="11">
        <f t="shared" si="3"/>
        <v>0</v>
      </c>
      <c r="D66" s="11">
        <f t="shared" si="4"/>
        <v>41.848395103906348</v>
      </c>
      <c r="E66" s="11">
        <f t="shared" si="5"/>
        <v>0</v>
      </c>
      <c r="F66" s="18">
        <f t="shared" si="6"/>
        <v>0</v>
      </c>
      <c r="G66" s="19">
        <f t="shared" si="7"/>
        <v>1120.7085478399988</v>
      </c>
      <c r="H66" s="19">
        <f t="shared" si="8"/>
        <v>0</v>
      </c>
      <c r="I66" s="19">
        <v>1517.8191756799711</v>
      </c>
    </row>
    <row r="67" spans="1:9">
      <c r="A67" s="1">
        <v>11</v>
      </c>
      <c r="B67" s="11">
        <f t="shared" si="2"/>
        <v>2832.1962420997379</v>
      </c>
      <c r="C67" s="11">
        <f t="shared" si="3"/>
        <v>0</v>
      </c>
      <c r="D67" s="11">
        <f t="shared" si="4"/>
        <v>41.848395103906348</v>
      </c>
      <c r="E67" s="11">
        <f t="shared" si="5"/>
        <v>0</v>
      </c>
      <c r="F67" s="18">
        <f t="shared" si="6"/>
        <v>0</v>
      </c>
      <c r="G67" s="19">
        <f t="shared" si="7"/>
        <v>1272.5286713158607</v>
      </c>
      <c r="H67" s="19">
        <f t="shared" si="8"/>
        <v>0</v>
      </c>
      <c r="I67" s="19">
        <v>1517.8191756799711</v>
      </c>
    </row>
    <row r="68" spans="1:9">
      <c r="A68" s="1">
        <v>12</v>
      </c>
      <c r="B68" s="11">
        <f t="shared" si="2"/>
        <v>3567.3970608891736</v>
      </c>
      <c r="C68" s="11">
        <f t="shared" si="3"/>
        <v>0</v>
      </c>
      <c r="D68" s="11">
        <f t="shared" si="4"/>
        <v>41.848395103906348</v>
      </c>
      <c r="E68" s="11">
        <f t="shared" si="5"/>
        <v>0</v>
      </c>
      <c r="F68" s="18">
        <f t="shared" si="6"/>
        <v>0</v>
      </c>
      <c r="G68" s="19">
        <f t="shared" si="7"/>
        <v>1203.5195242813779</v>
      </c>
      <c r="H68" s="19">
        <f t="shared" si="8"/>
        <v>804.20996582391831</v>
      </c>
      <c r="I68" s="19">
        <v>1517.8191756799711</v>
      </c>
    </row>
    <row r="69" spans="1:9">
      <c r="A69" s="1">
        <v>13</v>
      </c>
      <c r="B69" s="11">
        <f t="shared" si="2"/>
        <v>3520.4708409057257</v>
      </c>
      <c r="C69" s="11">
        <f t="shared" si="3"/>
        <v>0</v>
      </c>
      <c r="D69" s="11">
        <f t="shared" si="4"/>
        <v>41.848395103906348</v>
      </c>
      <c r="E69" s="11">
        <f t="shared" si="5"/>
        <v>0</v>
      </c>
      <c r="F69" s="18">
        <f t="shared" si="6"/>
        <v>0</v>
      </c>
      <c r="G69" s="19">
        <f t="shared" si="7"/>
        <v>1156.5933042979298</v>
      </c>
      <c r="H69" s="19">
        <f t="shared" si="8"/>
        <v>804.20996582391831</v>
      </c>
      <c r="I69" s="19">
        <v>1517.8191756799711</v>
      </c>
    </row>
    <row r="70" spans="1:9">
      <c r="A70" s="1">
        <v>14</v>
      </c>
      <c r="B70" s="11">
        <f t="shared" si="2"/>
        <v>2804.5925832859448</v>
      </c>
      <c r="C70" s="11">
        <f t="shared" si="3"/>
        <v>0</v>
      </c>
      <c r="D70" s="11">
        <f t="shared" si="4"/>
        <v>41.848395103906348</v>
      </c>
      <c r="E70" s="11">
        <f t="shared" si="5"/>
        <v>0</v>
      </c>
      <c r="F70" s="18">
        <f t="shared" si="6"/>
        <v>0</v>
      </c>
      <c r="G70" s="19">
        <f t="shared" si="7"/>
        <v>1244.9250125020676</v>
      </c>
      <c r="H70" s="19">
        <f t="shared" si="8"/>
        <v>0</v>
      </c>
      <c r="I70" s="19">
        <v>1517.8191756799711</v>
      </c>
    </row>
    <row r="71" spans="1:9">
      <c r="A71" s="1">
        <v>15</v>
      </c>
      <c r="B71" s="11">
        <f t="shared" si="2"/>
        <v>2884.6431938459446</v>
      </c>
      <c r="C71" s="11">
        <f t="shared" si="3"/>
        <v>0</v>
      </c>
      <c r="D71" s="11">
        <f t="shared" si="4"/>
        <v>41.848395103906348</v>
      </c>
      <c r="E71" s="11">
        <f t="shared" si="5"/>
        <v>0</v>
      </c>
      <c r="F71" s="18">
        <f t="shared" si="6"/>
        <v>0</v>
      </c>
      <c r="G71" s="19">
        <f t="shared" si="7"/>
        <v>1324.9756230620674</v>
      </c>
      <c r="H71" s="19">
        <f t="shared" si="8"/>
        <v>0</v>
      </c>
      <c r="I71" s="19">
        <v>1517.8191756799711</v>
      </c>
    </row>
    <row r="72" spans="1:9">
      <c r="A72" s="1">
        <v>16</v>
      </c>
      <c r="B72" s="11">
        <f t="shared" si="2"/>
        <v>2445.1921318293007</v>
      </c>
      <c r="C72" s="11">
        <f t="shared" si="3"/>
        <v>0</v>
      </c>
      <c r="D72" s="11">
        <f t="shared" si="4"/>
        <v>41.848395103906348</v>
      </c>
      <c r="E72" s="11">
        <f t="shared" si="5"/>
        <v>0</v>
      </c>
      <c r="F72" s="18">
        <f t="shared" si="6"/>
        <v>-375.96264674492022</v>
      </c>
      <c r="G72" s="19">
        <f t="shared" si="7"/>
        <v>1261.4872077903435</v>
      </c>
      <c r="H72" s="19">
        <f t="shared" si="8"/>
        <v>0</v>
      </c>
      <c r="I72" s="19">
        <v>1517.8191756799711</v>
      </c>
    </row>
    <row r="73" spans="1:9">
      <c r="A73" s="1">
        <v>17</v>
      </c>
      <c r="B73" s="11">
        <f t="shared" si="2"/>
        <v>2425.8695706596454</v>
      </c>
      <c r="C73" s="11">
        <f t="shared" si="3"/>
        <v>0</v>
      </c>
      <c r="D73" s="11">
        <f t="shared" si="4"/>
        <v>41.848395103906348</v>
      </c>
      <c r="E73" s="11">
        <f t="shared" si="5"/>
        <v>0</v>
      </c>
      <c r="F73" s="18">
        <f t="shared" si="6"/>
        <v>-375.96264674492022</v>
      </c>
      <c r="G73" s="19">
        <f t="shared" si="7"/>
        <v>1242.1646466206882</v>
      </c>
      <c r="H73" s="19">
        <f t="shared" si="8"/>
        <v>0</v>
      </c>
      <c r="I73" s="19">
        <v>1517.8191756799711</v>
      </c>
    </row>
    <row r="74" spans="1:9">
      <c r="A74" s="1">
        <v>18</v>
      </c>
      <c r="B74" s="11">
        <f t="shared" si="2"/>
        <v>2583.3580615260053</v>
      </c>
      <c r="C74" s="11">
        <f t="shared" si="3"/>
        <v>0</v>
      </c>
      <c r="D74" s="11">
        <f t="shared" si="4"/>
        <v>55.797860138541793</v>
      </c>
      <c r="E74" s="11">
        <f t="shared" si="5"/>
        <v>0</v>
      </c>
      <c r="F74" s="18">
        <f t="shared" si="6"/>
        <v>-375.96264674492022</v>
      </c>
      <c r="G74" s="19">
        <f t="shared" si="7"/>
        <v>1385.7036724524123</v>
      </c>
      <c r="H74" s="19">
        <f t="shared" si="8"/>
        <v>0</v>
      </c>
      <c r="I74" s="19">
        <v>1517.8191756799711</v>
      </c>
    </row>
    <row r="75" spans="1:9">
      <c r="A75" s="1">
        <v>19</v>
      </c>
      <c r="B75" s="11">
        <f t="shared" si="2"/>
        <v>3387.5680273499233</v>
      </c>
      <c r="C75" s="11">
        <f t="shared" si="3"/>
        <v>0</v>
      </c>
      <c r="D75" s="11">
        <f t="shared" si="4"/>
        <v>55.797860138541793</v>
      </c>
      <c r="E75" s="11">
        <f t="shared" si="5"/>
        <v>0</v>
      </c>
      <c r="F75" s="18">
        <f t="shared" si="6"/>
        <v>-375.96264674492022</v>
      </c>
      <c r="G75" s="19">
        <f t="shared" si="7"/>
        <v>1385.7036724524123</v>
      </c>
      <c r="H75" s="19">
        <f t="shared" si="8"/>
        <v>804.20996582391831</v>
      </c>
      <c r="I75" s="19">
        <v>1517.8191756799711</v>
      </c>
    </row>
    <row r="76" spans="1:9">
      <c r="A76" s="1">
        <v>20</v>
      </c>
      <c r="B76" s="11">
        <f t="shared" si="2"/>
        <v>2655.1275744418667</v>
      </c>
      <c r="C76" s="11">
        <f t="shared" si="3"/>
        <v>0</v>
      </c>
      <c r="D76" s="11">
        <f t="shared" si="4"/>
        <v>55.797860138541793</v>
      </c>
      <c r="E76" s="11">
        <f t="shared" si="5"/>
        <v>0</v>
      </c>
      <c r="F76" s="18">
        <f t="shared" si="6"/>
        <v>-375.96264674492022</v>
      </c>
      <c r="G76" s="19">
        <f t="shared" si="7"/>
        <v>1457.473185368274</v>
      </c>
      <c r="H76" s="19">
        <f t="shared" si="8"/>
        <v>0</v>
      </c>
      <c r="I76" s="19">
        <v>1517.8191756799711</v>
      </c>
    </row>
    <row r="77" spans="1:9">
      <c r="A77" s="1">
        <v>21</v>
      </c>
      <c r="B77" s="11">
        <f t="shared" si="2"/>
        <v>2726.8970873577291</v>
      </c>
      <c r="C77" s="11">
        <f t="shared" si="3"/>
        <v>0</v>
      </c>
      <c r="D77" s="11">
        <f t="shared" si="4"/>
        <v>55.797860138541793</v>
      </c>
      <c r="E77" s="11">
        <f t="shared" si="5"/>
        <v>0</v>
      </c>
      <c r="F77" s="18">
        <f t="shared" si="6"/>
        <v>-375.96264674492022</v>
      </c>
      <c r="G77" s="19">
        <f t="shared" si="7"/>
        <v>1529.2426982841362</v>
      </c>
      <c r="H77" s="19">
        <f t="shared" si="8"/>
        <v>0</v>
      </c>
      <c r="I77" s="19">
        <v>1517.8191756799711</v>
      </c>
    </row>
    <row r="78" spans="1:9">
      <c r="A78" s="1">
        <v>22</v>
      </c>
      <c r="B78" s="11">
        <f t="shared" si="2"/>
        <v>2900.8001378846252</v>
      </c>
      <c r="C78" s="11">
        <f t="shared" si="3"/>
        <v>0</v>
      </c>
      <c r="D78" s="11">
        <f t="shared" si="4"/>
        <v>55.797860138541793</v>
      </c>
      <c r="E78" s="11">
        <f t="shared" si="5"/>
        <v>0</v>
      </c>
      <c r="F78" s="18">
        <f t="shared" si="6"/>
        <v>-375.96264674492022</v>
      </c>
      <c r="G78" s="19">
        <f t="shared" si="7"/>
        <v>1703.1457488110325</v>
      </c>
      <c r="H78" s="19">
        <f t="shared" si="8"/>
        <v>0</v>
      </c>
      <c r="I78" s="19">
        <v>1517.8191756799711</v>
      </c>
    </row>
    <row r="79" spans="1:9">
      <c r="A79" s="1">
        <v>23</v>
      </c>
      <c r="B79" s="11">
        <f t="shared" si="2"/>
        <v>2983.6111143260046</v>
      </c>
      <c r="C79" s="11">
        <f t="shared" si="3"/>
        <v>0</v>
      </c>
      <c r="D79" s="11">
        <f t="shared" si="4"/>
        <v>55.797860138541793</v>
      </c>
      <c r="E79" s="11">
        <f t="shared" si="5"/>
        <v>0</v>
      </c>
      <c r="F79" s="18">
        <f t="shared" si="6"/>
        <v>-375.96264674492022</v>
      </c>
      <c r="G79" s="19">
        <f t="shared" si="7"/>
        <v>1785.9567252524118</v>
      </c>
      <c r="H79" s="19">
        <f t="shared" si="8"/>
        <v>0</v>
      </c>
      <c r="I79" s="19">
        <v>1517.8191756799711</v>
      </c>
    </row>
    <row r="80" spans="1:9">
      <c r="A80" s="1">
        <v>24</v>
      </c>
      <c r="B80" s="11">
        <f t="shared" si="2"/>
        <v>4822.9958641945468</v>
      </c>
      <c r="C80" s="11">
        <f t="shared" si="3"/>
        <v>899.32631334608186</v>
      </c>
      <c r="D80" s="11">
        <f t="shared" si="4"/>
        <v>111.59572027708359</v>
      </c>
      <c r="E80" s="11">
        <f t="shared" si="5"/>
        <v>0</v>
      </c>
      <c r="F80" s="18">
        <f t="shared" si="6"/>
        <v>-375.96264674492022</v>
      </c>
      <c r="G80" s="19">
        <f t="shared" si="7"/>
        <v>1866.0073358124114</v>
      </c>
      <c r="H80" s="19">
        <f t="shared" si="8"/>
        <v>804.20996582391831</v>
      </c>
      <c r="I80" s="19">
        <v>1517.8191756799711</v>
      </c>
    </row>
    <row r="81" spans="1:9">
      <c r="A81" s="1">
        <v>25</v>
      </c>
      <c r="B81" s="11">
        <f t="shared" si="2"/>
        <v>3982.9011419126969</v>
      </c>
      <c r="C81" s="11">
        <f t="shared" si="3"/>
        <v>899.32631334608186</v>
      </c>
      <c r="D81" s="11">
        <f t="shared" si="4"/>
        <v>111.59572027708359</v>
      </c>
      <c r="E81" s="11">
        <f t="shared" si="5"/>
        <v>0</v>
      </c>
      <c r="F81" s="18">
        <f t="shared" si="6"/>
        <v>-375.96264674492022</v>
      </c>
      <c r="G81" s="19">
        <f t="shared" si="7"/>
        <v>1830.1225793544806</v>
      </c>
      <c r="H81" s="19">
        <f t="shared" si="8"/>
        <v>0</v>
      </c>
      <c r="I81" s="19">
        <v>1517.8191756799711</v>
      </c>
    </row>
    <row r="82" spans="1:9">
      <c r="A82" s="1">
        <v>26</v>
      </c>
      <c r="B82" s="11">
        <f t="shared" si="2"/>
        <v>4206.4907783044209</v>
      </c>
      <c r="C82" s="11">
        <f t="shared" si="3"/>
        <v>899.32631334608186</v>
      </c>
      <c r="D82" s="11">
        <f t="shared" si="4"/>
        <v>111.59572027708359</v>
      </c>
      <c r="E82" s="11">
        <f t="shared" si="5"/>
        <v>0</v>
      </c>
      <c r="F82" s="18">
        <f t="shared" si="6"/>
        <v>-375.96264674492022</v>
      </c>
      <c r="G82" s="19">
        <f t="shared" si="7"/>
        <v>2053.7122157462045</v>
      </c>
      <c r="H82" s="19">
        <f t="shared" si="8"/>
        <v>0</v>
      </c>
      <c r="I82" s="19">
        <v>1517.8191756799711</v>
      </c>
    </row>
    <row r="83" spans="1:9">
      <c r="A83" s="1">
        <v>27</v>
      </c>
      <c r="B83" s="11">
        <f t="shared" si="2"/>
        <v>4261.9933671874842</v>
      </c>
      <c r="C83" s="11">
        <f t="shared" si="3"/>
        <v>899.32631334608186</v>
      </c>
      <c r="D83" s="11">
        <f t="shared" si="4"/>
        <v>139.49465034635449</v>
      </c>
      <c r="E83" s="11">
        <f t="shared" si="5"/>
        <v>0</v>
      </c>
      <c r="F83" s="18">
        <f t="shared" si="6"/>
        <v>-375.96264674492022</v>
      </c>
      <c r="G83" s="19">
        <f t="shared" si="7"/>
        <v>2081.3158745599976</v>
      </c>
      <c r="H83" s="19">
        <f t="shared" si="8"/>
        <v>0</v>
      </c>
      <c r="I83" s="19">
        <v>1517.8191756799711</v>
      </c>
    </row>
    <row r="84" spans="1:9">
      <c r="A84" s="1">
        <v>28</v>
      </c>
      <c r="B84" s="11">
        <f t="shared" si="2"/>
        <v>5113.1295529948511</v>
      </c>
      <c r="C84" s="11">
        <f t="shared" si="3"/>
        <v>899.32631334608186</v>
      </c>
      <c r="D84" s="11">
        <f t="shared" si="4"/>
        <v>139.49465034635449</v>
      </c>
      <c r="E84" s="11">
        <f t="shared" si="5"/>
        <v>0</v>
      </c>
      <c r="F84" s="18">
        <f t="shared" si="6"/>
        <v>-375.96264674492022</v>
      </c>
      <c r="G84" s="19">
        <f t="shared" si="7"/>
        <v>2128.2420945434455</v>
      </c>
      <c r="H84" s="19">
        <f t="shared" si="8"/>
        <v>804.20996582391831</v>
      </c>
      <c r="I84" s="19">
        <v>1517.8191756799711</v>
      </c>
    </row>
    <row r="85" spans="1:9">
      <c r="A85" s="1">
        <v>29</v>
      </c>
      <c r="B85" s="11">
        <f t="shared" si="2"/>
        <v>4261.9933671874842</v>
      </c>
      <c r="C85" s="11">
        <f t="shared" si="3"/>
        <v>899.32631334608186</v>
      </c>
      <c r="D85" s="11">
        <f t="shared" si="4"/>
        <v>139.49465034635449</v>
      </c>
      <c r="E85" s="11">
        <f t="shared" si="5"/>
        <v>0</v>
      </c>
      <c r="F85" s="18">
        <f t="shared" si="6"/>
        <v>-375.96264674492022</v>
      </c>
      <c r="G85" s="19">
        <f t="shared" si="7"/>
        <v>2081.3158745599976</v>
      </c>
      <c r="H85" s="19">
        <f t="shared" si="8"/>
        <v>0</v>
      </c>
      <c r="I85" s="19">
        <v>1517.8191756799711</v>
      </c>
    </row>
    <row r="86" spans="1:9">
      <c r="A86" s="1">
        <v>30</v>
      </c>
      <c r="B86" s="11">
        <f t="shared" si="2"/>
        <v>4377.9287342054158</v>
      </c>
      <c r="C86" s="11">
        <f t="shared" si="3"/>
        <v>899.32631334608186</v>
      </c>
      <c r="D86" s="11">
        <f t="shared" si="4"/>
        <v>139.49465034635449</v>
      </c>
      <c r="E86" s="11">
        <f t="shared" si="5"/>
        <v>0</v>
      </c>
      <c r="F86" s="18">
        <f t="shared" si="6"/>
        <v>-375.96264674492022</v>
      </c>
      <c r="G86" s="19">
        <f t="shared" si="7"/>
        <v>2197.2512415779283</v>
      </c>
      <c r="H86" s="19">
        <f t="shared" si="8"/>
        <v>0</v>
      </c>
      <c r="I86" s="19">
        <v>1517.8191756799711</v>
      </c>
    </row>
    <row r="87" spans="1:9">
      <c r="A87" s="1">
        <v>31</v>
      </c>
      <c r="B87" s="11">
        <f t="shared" si="2"/>
        <v>4394.4909294936915</v>
      </c>
      <c r="C87" s="11">
        <f t="shared" si="3"/>
        <v>899.32631334608186</v>
      </c>
      <c r="D87" s="11">
        <f t="shared" si="4"/>
        <v>139.49465034635449</v>
      </c>
      <c r="E87" s="11">
        <f t="shared" si="5"/>
        <v>0</v>
      </c>
      <c r="F87" s="18">
        <f t="shared" si="6"/>
        <v>-375.96264674492022</v>
      </c>
      <c r="G87" s="19">
        <f t="shared" si="7"/>
        <v>2213.8134368662045</v>
      </c>
      <c r="H87" s="19">
        <f t="shared" si="8"/>
        <v>0</v>
      </c>
      <c r="I87" s="19">
        <v>1517.8191756799711</v>
      </c>
    </row>
    <row r="88" spans="1:9">
      <c r="A88" s="1">
        <v>32</v>
      </c>
      <c r="B88" s="11">
        <f t="shared" si="2"/>
        <v>4247.8962665251111</v>
      </c>
      <c r="C88" s="11">
        <f t="shared" si="3"/>
        <v>899.32631334608186</v>
      </c>
      <c r="D88" s="11">
        <f t="shared" si="4"/>
        <v>111.59572027708359</v>
      </c>
      <c r="E88" s="11">
        <f t="shared" si="5"/>
        <v>0</v>
      </c>
      <c r="F88" s="18">
        <f t="shared" si="6"/>
        <v>-375.96264674492022</v>
      </c>
      <c r="G88" s="19">
        <f t="shared" si="7"/>
        <v>2095.1177039668942</v>
      </c>
      <c r="H88" s="19">
        <f t="shared" si="8"/>
        <v>0</v>
      </c>
      <c r="I88" s="19">
        <v>1517.8191756799711</v>
      </c>
    </row>
    <row r="89" spans="1:9">
      <c r="A89" s="1">
        <v>33</v>
      </c>
      <c r="B89" s="11">
        <f t="shared" si="2"/>
        <v>4812.8890943073093</v>
      </c>
      <c r="C89" s="11">
        <f t="shared" si="3"/>
        <v>899.32631334608186</v>
      </c>
      <c r="D89" s="11">
        <f t="shared" si="4"/>
        <v>111.59572027708359</v>
      </c>
      <c r="E89" s="11">
        <f t="shared" si="5"/>
        <v>0</v>
      </c>
      <c r="F89" s="18">
        <f t="shared" si="6"/>
        <v>150.38505869796811</v>
      </c>
      <c r="G89" s="19">
        <f t="shared" si="7"/>
        <v>2133.7628263062043</v>
      </c>
      <c r="H89" s="19">
        <f t="shared" si="8"/>
        <v>0</v>
      </c>
      <c r="I89" s="19">
        <v>1517.8191756799711</v>
      </c>
    </row>
    <row r="90" spans="1:9">
      <c r="A90" s="1">
        <v>34</v>
      </c>
      <c r="B90" s="11">
        <f t="shared" si="2"/>
        <v>4685.9122637638611</v>
      </c>
      <c r="C90" s="11">
        <f t="shared" si="3"/>
        <v>899.32631334608186</v>
      </c>
      <c r="D90" s="11">
        <f t="shared" si="4"/>
        <v>111.59572027708359</v>
      </c>
      <c r="E90" s="11">
        <f t="shared" si="5"/>
        <v>0</v>
      </c>
      <c r="F90" s="18">
        <f t="shared" si="6"/>
        <v>150.38505869796811</v>
      </c>
      <c r="G90" s="19">
        <f t="shared" si="7"/>
        <v>2006.7859957627563</v>
      </c>
      <c r="H90" s="19">
        <f t="shared" si="8"/>
        <v>0</v>
      </c>
      <c r="I90" s="19">
        <v>1517.8191756799711</v>
      </c>
    </row>
    <row r="91" spans="1:9">
      <c r="A91" s="1">
        <v>35</v>
      </c>
      <c r="B91" s="11">
        <f t="shared" si="2"/>
        <v>4796.3268990190336</v>
      </c>
      <c r="C91" s="11">
        <f t="shared" si="3"/>
        <v>899.32631334608186</v>
      </c>
      <c r="D91" s="11">
        <f t="shared" si="4"/>
        <v>111.59572027708359</v>
      </c>
      <c r="E91" s="11">
        <f t="shared" si="5"/>
        <v>0</v>
      </c>
      <c r="F91" s="18">
        <f t="shared" si="6"/>
        <v>150.38505869796811</v>
      </c>
      <c r="G91" s="19">
        <f t="shared" si="7"/>
        <v>2117.2006310179286</v>
      </c>
      <c r="H91" s="19">
        <f t="shared" si="8"/>
        <v>0</v>
      </c>
      <c r="I91" s="19">
        <v>1517.8191756799711</v>
      </c>
    </row>
    <row r="92" spans="1:9">
      <c r="A92" s="1">
        <v>36</v>
      </c>
      <c r="B92" s="11">
        <f t="shared" si="2"/>
        <v>3730.7880902792372</v>
      </c>
      <c r="C92" s="11">
        <f t="shared" si="3"/>
        <v>0</v>
      </c>
      <c r="D92" s="11">
        <f t="shared" si="4"/>
        <v>55.797860138541793</v>
      </c>
      <c r="E92" s="11">
        <f t="shared" si="5"/>
        <v>0</v>
      </c>
      <c r="F92" s="18">
        <f t="shared" si="6"/>
        <v>150.38505869796811</v>
      </c>
      <c r="G92" s="19">
        <f t="shared" si="7"/>
        <v>2006.7859957627563</v>
      </c>
      <c r="H92" s="19">
        <f t="shared" si="8"/>
        <v>0</v>
      </c>
      <c r="I92" s="19">
        <v>1517.8191756799711</v>
      </c>
    </row>
    <row r="93" spans="1:9">
      <c r="A93" s="1">
        <v>37</v>
      </c>
      <c r="B93" s="11">
        <f t="shared" si="2"/>
        <v>3703.184431465444</v>
      </c>
      <c r="C93" s="11">
        <f t="shared" si="3"/>
        <v>0</v>
      </c>
      <c r="D93" s="11">
        <f t="shared" si="4"/>
        <v>55.797860138541793</v>
      </c>
      <c r="E93" s="11">
        <f t="shared" si="5"/>
        <v>0</v>
      </c>
      <c r="F93" s="18">
        <f t="shared" si="6"/>
        <v>150.38505869796811</v>
      </c>
      <c r="G93" s="19">
        <f t="shared" si="7"/>
        <v>1979.1823369489632</v>
      </c>
      <c r="H93" s="19">
        <f t="shared" si="8"/>
        <v>0</v>
      </c>
      <c r="I93" s="19">
        <v>1517.8191756799711</v>
      </c>
    </row>
    <row r="94" spans="1:9">
      <c r="A94" s="1">
        <v>38</v>
      </c>
      <c r="B94" s="11">
        <f t="shared" si="2"/>
        <v>3504.438088006134</v>
      </c>
      <c r="C94" s="11">
        <f t="shared" si="3"/>
        <v>0</v>
      </c>
      <c r="D94" s="11">
        <f t="shared" si="4"/>
        <v>55.797860138541793</v>
      </c>
      <c r="E94" s="11">
        <f t="shared" si="5"/>
        <v>0</v>
      </c>
      <c r="F94" s="18">
        <f t="shared" si="6"/>
        <v>150.38505869796811</v>
      </c>
      <c r="G94" s="19">
        <f t="shared" si="7"/>
        <v>1780.4359934896531</v>
      </c>
      <c r="H94" s="19">
        <f t="shared" si="8"/>
        <v>0</v>
      </c>
      <c r="I94" s="19">
        <v>1517.8191756799711</v>
      </c>
    </row>
    <row r="95" spans="1:9">
      <c r="A95" s="1">
        <v>39</v>
      </c>
      <c r="B95" s="11">
        <f t="shared" si="2"/>
        <v>3449.2307703785477</v>
      </c>
      <c r="C95" s="11">
        <f t="shared" si="3"/>
        <v>0</v>
      </c>
      <c r="D95" s="11">
        <f t="shared" si="4"/>
        <v>55.797860138541793</v>
      </c>
      <c r="E95" s="11">
        <f t="shared" si="5"/>
        <v>0</v>
      </c>
      <c r="F95" s="18">
        <f t="shared" si="6"/>
        <v>150.38505869796811</v>
      </c>
      <c r="G95" s="19">
        <f t="shared" si="7"/>
        <v>1725.2286758620669</v>
      </c>
      <c r="H95" s="19">
        <f t="shared" si="8"/>
        <v>0</v>
      </c>
      <c r="I95" s="19">
        <v>1517.8191756799711</v>
      </c>
    </row>
    <row r="96" spans="1:9">
      <c r="A96" s="1">
        <v>40</v>
      </c>
      <c r="B96" s="11">
        <f t="shared" si="2"/>
        <v>3532.0417468199271</v>
      </c>
      <c r="C96" s="11">
        <f t="shared" si="3"/>
        <v>0</v>
      </c>
      <c r="D96" s="11">
        <f t="shared" si="4"/>
        <v>55.797860138541793</v>
      </c>
      <c r="E96" s="11">
        <f t="shared" si="5"/>
        <v>0</v>
      </c>
      <c r="F96" s="18">
        <f t="shared" si="6"/>
        <v>150.38505869796811</v>
      </c>
      <c r="G96" s="19">
        <f t="shared" si="7"/>
        <v>1808.0396523034462</v>
      </c>
      <c r="H96" s="19">
        <f t="shared" si="8"/>
        <v>0</v>
      </c>
      <c r="I96" s="19">
        <v>1517.8191756799711</v>
      </c>
    </row>
    <row r="97" spans="1:12">
      <c r="A97" s="1">
        <v>41</v>
      </c>
      <c r="B97" s="11">
        <f t="shared" si="2"/>
        <v>3391.1154512418434</v>
      </c>
      <c r="C97" s="11">
        <f t="shared" si="3"/>
        <v>0</v>
      </c>
      <c r="D97" s="11">
        <f t="shared" si="4"/>
        <v>41.848395103906348</v>
      </c>
      <c r="E97" s="11">
        <f t="shared" si="5"/>
        <v>0</v>
      </c>
      <c r="F97" s="18">
        <f t="shared" si="6"/>
        <v>150.38505869796811</v>
      </c>
      <c r="G97" s="19">
        <f t="shared" si="7"/>
        <v>1681.0628217599981</v>
      </c>
      <c r="H97" s="19">
        <f t="shared" si="8"/>
        <v>0</v>
      </c>
      <c r="I97" s="19">
        <v>1517.8191756799711</v>
      </c>
    </row>
    <row r="98" spans="1:12">
      <c r="A98" s="1">
        <v>42</v>
      </c>
      <c r="B98" s="11">
        <f t="shared" si="2"/>
        <v>3313.8252065632232</v>
      </c>
      <c r="C98" s="11">
        <f t="shared" si="3"/>
        <v>0</v>
      </c>
      <c r="D98" s="11">
        <f t="shared" si="4"/>
        <v>41.848395103906348</v>
      </c>
      <c r="E98" s="11">
        <f t="shared" si="5"/>
        <v>0</v>
      </c>
      <c r="F98" s="18">
        <f t="shared" si="6"/>
        <v>150.38505869796811</v>
      </c>
      <c r="G98" s="19">
        <f t="shared" si="7"/>
        <v>1603.7725770813774</v>
      </c>
      <c r="H98" s="19">
        <f t="shared" si="8"/>
        <v>0</v>
      </c>
      <c r="I98" s="19">
        <v>1517.8191756799711</v>
      </c>
    </row>
    <row r="99" spans="1:12">
      <c r="A99" s="1">
        <v>43</v>
      </c>
      <c r="B99" s="11">
        <f t="shared" si="2"/>
        <v>3396.6361830046026</v>
      </c>
      <c r="C99" s="11">
        <f t="shared" si="3"/>
        <v>0</v>
      </c>
      <c r="D99" s="11">
        <f t="shared" si="4"/>
        <v>41.848395103906348</v>
      </c>
      <c r="E99" s="11">
        <f t="shared" si="5"/>
        <v>0</v>
      </c>
      <c r="F99" s="18">
        <f t="shared" si="6"/>
        <v>150.38505869796811</v>
      </c>
      <c r="G99" s="19">
        <f t="shared" si="7"/>
        <v>1686.5835535227568</v>
      </c>
      <c r="H99" s="19">
        <f t="shared" si="8"/>
        <v>0</v>
      </c>
      <c r="I99" s="19">
        <v>1517.8191756799711</v>
      </c>
    </row>
    <row r="100" spans="1:12">
      <c r="A100" s="1">
        <v>44</v>
      </c>
      <c r="B100" s="11">
        <f t="shared" si="2"/>
        <v>3095.7563019342579</v>
      </c>
      <c r="C100" s="11">
        <f t="shared" si="3"/>
        <v>0</v>
      </c>
      <c r="D100" s="11">
        <f t="shared" si="4"/>
        <v>41.848395103906348</v>
      </c>
      <c r="E100" s="11">
        <f t="shared" si="5"/>
        <v>0</v>
      </c>
      <c r="F100" s="18">
        <f t="shared" si="6"/>
        <v>150.38505869796811</v>
      </c>
      <c r="G100" s="19">
        <f t="shared" si="7"/>
        <v>1385.7036724524123</v>
      </c>
      <c r="H100" s="19">
        <f t="shared" si="8"/>
        <v>0</v>
      </c>
      <c r="I100" s="19">
        <v>1517.8191756799711</v>
      </c>
    </row>
    <row r="101" spans="1:12">
      <c r="A101" s="1">
        <v>45</v>
      </c>
      <c r="B101" s="11">
        <f t="shared" si="2"/>
        <v>3891.5375344862991</v>
      </c>
      <c r="C101" s="11">
        <f t="shared" si="3"/>
        <v>0</v>
      </c>
      <c r="D101" s="11">
        <f t="shared" si="4"/>
        <v>27.898930069270897</v>
      </c>
      <c r="E101" s="11">
        <f t="shared" si="5"/>
        <v>0</v>
      </c>
      <c r="F101" s="18">
        <f t="shared" si="6"/>
        <v>150.38505869796811</v>
      </c>
      <c r="G101" s="19">
        <f t="shared" si="7"/>
        <v>1391.2244042151708</v>
      </c>
      <c r="H101" s="19">
        <f t="shared" si="8"/>
        <v>804.20996582391831</v>
      </c>
      <c r="I101" s="19">
        <v>1517.8191756799711</v>
      </c>
    </row>
    <row r="102" spans="1:12">
      <c r="A102" s="1">
        <v>46</v>
      </c>
      <c r="B102" s="11">
        <f t="shared" si="2"/>
        <v>3214.3043992058292</v>
      </c>
      <c r="C102" s="11">
        <f t="shared" si="3"/>
        <v>0</v>
      </c>
      <c r="D102" s="11">
        <f t="shared" si="4"/>
        <v>27.898930069270897</v>
      </c>
      <c r="E102" s="11">
        <f t="shared" si="5"/>
        <v>0</v>
      </c>
      <c r="F102" s="18">
        <f t="shared" si="6"/>
        <v>150.38505869796811</v>
      </c>
      <c r="G102" s="19">
        <f t="shared" si="7"/>
        <v>1518.201234758619</v>
      </c>
      <c r="H102" s="19">
        <f t="shared" si="8"/>
        <v>0</v>
      </c>
      <c r="I102" s="19">
        <v>1517.8191756799711</v>
      </c>
    </row>
    <row r="103" spans="1:12">
      <c r="A103" s="1">
        <v>47</v>
      </c>
      <c r="B103" s="11">
        <f t="shared" si="2"/>
        <v>2921.7056157796223</v>
      </c>
      <c r="C103" s="11">
        <f t="shared" si="3"/>
        <v>0</v>
      </c>
      <c r="D103" s="11">
        <f t="shared" si="4"/>
        <v>27.898930069270897</v>
      </c>
      <c r="E103" s="11">
        <f t="shared" si="5"/>
        <v>0</v>
      </c>
      <c r="F103" s="18">
        <f t="shared" si="6"/>
        <v>150.38505869796811</v>
      </c>
      <c r="G103" s="19">
        <f t="shared" si="7"/>
        <v>1225.6024513324123</v>
      </c>
      <c r="H103" s="19">
        <f t="shared" si="8"/>
        <v>0</v>
      </c>
      <c r="I103" s="19">
        <v>1517.8191756799711</v>
      </c>
    </row>
    <row r="104" spans="1:12">
      <c r="A104" s="1">
        <v>48</v>
      </c>
      <c r="B104" s="11">
        <f t="shared" si="2"/>
        <v>3839.0905827400925</v>
      </c>
      <c r="C104" s="11">
        <f t="shared" si="3"/>
        <v>0</v>
      </c>
      <c r="D104" s="11">
        <f t="shared" si="4"/>
        <v>27.898930069270897</v>
      </c>
      <c r="E104" s="11">
        <f t="shared" si="5"/>
        <v>0</v>
      </c>
      <c r="F104" s="18">
        <f t="shared" si="6"/>
        <v>150.38505869796811</v>
      </c>
      <c r="G104" s="19">
        <f t="shared" si="7"/>
        <v>1338.7774524689639</v>
      </c>
      <c r="H104" s="19">
        <f t="shared" si="8"/>
        <v>804.20996582391831</v>
      </c>
      <c r="I104" s="19">
        <v>1517.8191756799711</v>
      </c>
    </row>
    <row r="105" spans="1:12">
      <c r="A105" s="1">
        <v>49</v>
      </c>
      <c r="B105" s="11">
        <f t="shared" si="2"/>
        <v>2896.5670515917309</v>
      </c>
      <c r="C105" s="11">
        <f t="shared" si="3"/>
        <v>0</v>
      </c>
      <c r="D105" s="11">
        <f t="shared" si="4"/>
        <v>0</v>
      </c>
      <c r="E105" s="11">
        <f t="shared" si="5"/>
        <v>0</v>
      </c>
      <c r="F105" s="18">
        <f t="shared" si="6"/>
        <v>150.38505869796811</v>
      </c>
      <c r="G105" s="19">
        <f t="shared" si="7"/>
        <v>1228.3628172137917</v>
      </c>
      <c r="H105" s="19">
        <f t="shared" si="8"/>
        <v>0</v>
      </c>
      <c r="I105" s="19">
        <v>1517.8191756799711</v>
      </c>
    </row>
    <row r="106" spans="1:12">
      <c r="A106" s="1">
        <v>50</v>
      </c>
      <c r="B106" s="11">
        <f t="shared" si="2"/>
        <v>2706.1018057765586</v>
      </c>
      <c r="C106" s="11">
        <f t="shared" si="3"/>
        <v>0</v>
      </c>
      <c r="D106" s="11">
        <f t="shared" si="4"/>
        <v>0</v>
      </c>
      <c r="E106" s="11">
        <f t="shared" si="5"/>
        <v>0</v>
      </c>
      <c r="F106" s="18">
        <f t="shared" si="6"/>
        <v>150.38505869796811</v>
      </c>
      <c r="G106" s="19">
        <f t="shared" si="7"/>
        <v>1037.8975713986194</v>
      </c>
      <c r="H106" s="19">
        <f t="shared" si="8"/>
        <v>0</v>
      </c>
      <c r="I106" s="19">
        <v>1517.8191756799711</v>
      </c>
    </row>
    <row r="107" spans="1:12">
      <c r="A107" s="1">
        <v>51</v>
      </c>
      <c r="B107" s="11">
        <f t="shared" si="2"/>
        <v>2573.6042434703518</v>
      </c>
      <c r="C107" s="11">
        <f t="shared" si="3"/>
        <v>0</v>
      </c>
      <c r="D107" s="11">
        <f t="shared" si="4"/>
        <v>0</v>
      </c>
      <c r="E107" s="11">
        <f>N110*E52</f>
        <v>0</v>
      </c>
      <c r="F107" s="18">
        <f t="shared" si="6"/>
        <v>150.38505869796811</v>
      </c>
      <c r="G107" s="19">
        <f t="shared" si="7"/>
        <v>905.40000909241269</v>
      </c>
      <c r="H107" s="19">
        <f t="shared" si="8"/>
        <v>0</v>
      </c>
      <c r="I107" s="19">
        <v>1517.8191756799711</v>
      </c>
    </row>
    <row r="108" spans="1:12">
      <c r="A108" s="1">
        <v>52</v>
      </c>
      <c r="B108" s="11">
        <f t="shared" si="2"/>
        <v>3463.3855516170288</v>
      </c>
      <c r="C108" s="11">
        <f t="shared" si="3"/>
        <v>0</v>
      </c>
      <c r="D108" s="11">
        <f t="shared" si="4"/>
        <v>0</v>
      </c>
      <c r="E108" s="11">
        <f>N111*E53</f>
        <v>0</v>
      </c>
      <c r="F108" s="18">
        <f t="shared" si="6"/>
        <v>150.38505869796811</v>
      </c>
      <c r="G108" s="19">
        <f t="shared" si="7"/>
        <v>990.97135141517117</v>
      </c>
      <c r="H108" s="19">
        <f t="shared" si="8"/>
        <v>804.20996582391831</v>
      </c>
      <c r="I108" s="19">
        <v>1517.8191756799711</v>
      </c>
    </row>
    <row r="109" spans="1:12">
      <c r="A109" s="28"/>
      <c r="B109" s="29"/>
      <c r="C109" s="28" t="s">
        <v>2</v>
      </c>
      <c r="D109" s="28" t="s">
        <v>3</v>
      </c>
      <c r="E109" s="28" t="s">
        <v>4</v>
      </c>
      <c r="F109" s="28" t="s">
        <v>5</v>
      </c>
      <c r="G109" s="28" t="s">
        <v>6</v>
      </c>
      <c r="H109" s="28" t="s">
        <v>7</v>
      </c>
      <c r="I109" s="28" t="s">
        <v>50</v>
      </c>
      <c r="L109" s="1" t="s">
        <v>55</v>
      </c>
    </row>
    <row r="110" spans="1:12">
      <c r="A110" s="30" t="s">
        <v>51</v>
      </c>
      <c r="B110" s="32">
        <f>SUM(B57:B108)</f>
        <v>175476.25197133396</v>
      </c>
      <c r="C110" s="32">
        <f>SUM(C57:C108)</f>
        <v>10791.915760152986</v>
      </c>
      <c r="D110" s="32">
        <f t="shared" ref="D110:I110" si="9">SUM(D57:D108)</f>
        <v>2845.6908670656326</v>
      </c>
      <c r="E110" s="32">
        <f t="shared" si="9"/>
        <v>0</v>
      </c>
      <c r="F110" s="32">
        <f t="shared" si="9"/>
        <v>-3383.6638207042834</v>
      </c>
      <c r="G110" s="32">
        <f t="shared" si="9"/>
        <v>78253.612371221941</v>
      </c>
      <c r="H110" s="32">
        <f t="shared" si="9"/>
        <v>8042.0996582391845</v>
      </c>
      <c r="I110" s="32">
        <f t="shared" si="9"/>
        <v>78926.597135358446</v>
      </c>
    </row>
    <row r="111" spans="1:12">
      <c r="A111" s="30" t="s">
        <v>52</v>
      </c>
      <c r="B111" s="31"/>
      <c r="C111" s="33">
        <f>C110/SUM($C$110:$I$110)</f>
        <v>6.1500719549879443E-2</v>
      </c>
      <c r="D111" s="33">
        <f t="shared" ref="D111:I111" si="10">D110/SUM($C$110:$I$110)</f>
        <v>1.6216957195612485E-2</v>
      </c>
      <c r="E111" s="33">
        <f t="shared" si="10"/>
        <v>0</v>
      </c>
      <c r="F111" s="33">
        <f t="shared" si="10"/>
        <v>-1.9282745002195765E-2</v>
      </c>
      <c r="G111" s="33">
        <f t="shared" si="10"/>
        <v>0.44594987351340049</v>
      </c>
      <c r="H111" s="33">
        <f t="shared" si="10"/>
        <v>4.5830131245069877E-2</v>
      </c>
      <c r="I111" s="33">
        <f t="shared" si="10"/>
        <v>0.44978506349823355</v>
      </c>
      <c r="L111" s="17" t="s">
        <v>56</v>
      </c>
    </row>
    <row r="113" spans="1:8">
      <c r="A113" s="35"/>
      <c r="B113" s="35"/>
    </row>
    <row r="114" spans="1:8">
      <c r="C114" s="36"/>
      <c r="D114" s="36"/>
      <c r="E114" s="36"/>
      <c r="F114" s="36"/>
      <c r="G114" s="36"/>
      <c r="H114" s="37"/>
    </row>
    <row r="115" spans="1:8">
      <c r="C115" s="36"/>
      <c r="D115" s="36"/>
      <c r="E115" s="36"/>
      <c r="F115" s="36"/>
      <c r="G115" s="36"/>
      <c r="H115" s="37"/>
    </row>
    <row r="116" spans="1:8">
      <c r="C116" s="36"/>
      <c r="D116" s="36"/>
      <c r="E116" s="36"/>
      <c r="F116" s="36"/>
      <c r="G116" s="36"/>
      <c r="H116" s="37"/>
    </row>
    <row r="117" spans="1:8">
      <c r="C117" s="36"/>
      <c r="D117" s="36"/>
      <c r="E117" s="36"/>
      <c r="F117" s="36"/>
      <c r="G117" s="36"/>
      <c r="H117" s="37"/>
    </row>
    <row r="118" spans="1:8">
      <c r="C118" s="36"/>
      <c r="D118" s="36"/>
      <c r="E118" s="36"/>
      <c r="F118" s="36"/>
      <c r="G118" s="36"/>
      <c r="H118" s="37"/>
    </row>
    <row r="119" spans="1:8">
      <c r="C119" s="36"/>
      <c r="D119" s="36"/>
      <c r="E119" s="36"/>
      <c r="F119" s="36"/>
      <c r="G119" s="36"/>
      <c r="H119" s="37"/>
    </row>
    <row r="120" spans="1:8">
      <c r="C120" s="36"/>
      <c r="D120" s="36"/>
      <c r="E120" s="36"/>
      <c r="F120" s="36"/>
      <c r="G120" s="36"/>
      <c r="H120" s="37"/>
    </row>
    <row r="121" spans="1:8">
      <c r="C121" s="36"/>
      <c r="D121" s="36"/>
      <c r="E121" s="36"/>
      <c r="F121" s="36"/>
      <c r="G121" s="36"/>
      <c r="H121" s="37"/>
    </row>
    <row r="122" spans="1:8">
      <c r="C122" s="36"/>
      <c r="D122" s="36"/>
      <c r="E122" s="36"/>
      <c r="F122" s="36"/>
      <c r="G122" s="36"/>
      <c r="H122" s="37"/>
    </row>
    <row r="123" spans="1:8">
      <c r="C123" s="36"/>
      <c r="D123" s="36"/>
      <c r="E123" s="36"/>
      <c r="F123" s="36"/>
      <c r="G123" s="36"/>
      <c r="H123" s="37"/>
    </row>
    <row r="124" spans="1:8">
      <c r="C124" s="36"/>
      <c r="D124" s="36"/>
      <c r="E124" s="36"/>
      <c r="F124" s="36"/>
      <c r="G124" s="36"/>
      <c r="H124" s="37"/>
    </row>
    <row r="125" spans="1:8">
      <c r="C125" s="36"/>
      <c r="D125" s="36"/>
      <c r="E125" s="36"/>
      <c r="F125" s="36"/>
      <c r="G125" s="36"/>
      <c r="H125" s="37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60D21-1B95-5C4F-B26B-FB0404380F52}">
  <dimension ref="A1:I81"/>
  <sheetViews>
    <sheetView workbookViewId="0">
      <selection activeCell="H39" sqref="H39"/>
    </sheetView>
  </sheetViews>
  <sheetFormatPr baseColWidth="10" defaultRowHeight="13"/>
  <cols>
    <col min="1" max="1" width="17.1640625" bestFit="1" customWidth="1"/>
    <col min="4" max="4" width="16.83203125" bestFit="1" customWidth="1"/>
  </cols>
  <sheetData>
    <row r="1" spans="1:9">
      <c r="A1" t="s">
        <v>14</v>
      </c>
    </row>
    <row r="2" spans="1:9" ht="14" thickBot="1"/>
    <row r="3" spans="1:9">
      <c r="A3" s="16" t="s">
        <v>15</v>
      </c>
      <c r="B3" s="16"/>
    </row>
    <row r="4" spans="1:9">
      <c r="A4" t="s">
        <v>16</v>
      </c>
      <c r="B4">
        <v>0.98627196030450126</v>
      </c>
    </row>
    <row r="5" spans="1:9">
      <c r="A5" t="s">
        <v>17</v>
      </c>
      <c r="B5" s="22">
        <v>0.97273237968288373</v>
      </c>
    </row>
    <row r="6" spans="1:9">
      <c r="A6" t="s">
        <v>18</v>
      </c>
      <c r="B6">
        <v>0.96909669697393497</v>
      </c>
    </row>
    <row r="7" spans="1:9">
      <c r="A7" t="s">
        <v>19</v>
      </c>
      <c r="B7">
        <v>153.09078629779876</v>
      </c>
    </row>
    <row r="8" spans="1:9" ht="14" thickBot="1">
      <c r="A8" s="14" t="s">
        <v>20</v>
      </c>
      <c r="B8" s="14">
        <v>52</v>
      </c>
    </row>
    <row r="10" spans="1:9" ht="14" thickBot="1">
      <c r="A10" t="s">
        <v>21</v>
      </c>
    </row>
    <row r="11" spans="1:9">
      <c r="A11" s="15"/>
      <c r="B11" s="15" t="s">
        <v>26</v>
      </c>
      <c r="C11" s="15" t="s">
        <v>27</v>
      </c>
      <c r="D11" s="15" t="s">
        <v>28</v>
      </c>
      <c r="E11" s="15" t="s">
        <v>29</v>
      </c>
      <c r="F11" s="15" t="s">
        <v>30</v>
      </c>
    </row>
    <row r="12" spans="1:9">
      <c r="A12" t="s">
        <v>22</v>
      </c>
      <c r="B12">
        <v>6</v>
      </c>
      <c r="C12">
        <v>37623288.743051715</v>
      </c>
      <c r="D12">
        <v>6270548.1238419525</v>
      </c>
      <c r="E12">
        <v>267.551504780274</v>
      </c>
      <c r="F12">
        <v>1.7309702321310663E-33</v>
      </c>
    </row>
    <row r="13" spans="1:9">
      <c r="A13" t="s">
        <v>23</v>
      </c>
      <c r="B13">
        <v>45</v>
      </c>
      <c r="C13">
        <v>1054655.4982175229</v>
      </c>
      <c r="D13">
        <v>23436.788849278288</v>
      </c>
    </row>
    <row r="14" spans="1:9" ht="14" thickBot="1">
      <c r="A14" s="14" t="s">
        <v>24</v>
      </c>
      <c r="B14" s="14">
        <v>51</v>
      </c>
      <c r="C14" s="14">
        <v>38677944.241269238</v>
      </c>
      <c r="D14" s="14"/>
      <c r="E14" s="14"/>
      <c r="F14" s="14"/>
    </row>
    <row r="15" spans="1:9" ht="14" thickBot="1"/>
    <row r="16" spans="1:9">
      <c r="A16" s="15"/>
      <c r="B16" s="15" t="s">
        <v>31</v>
      </c>
      <c r="C16" s="15" t="s">
        <v>19</v>
      </c>
      <c r="D16" s="15" t="s">
        <v>32</v>
      </c>
      <c r="E16" s="15" t="s">
        <v>33</v>
      </c>
      <c r="F16" s="15" t="s">
        <v>34</v>
      </c>
      <c r="G16" s="15" t="s">
        <v>35</v>
      </c>
      <c r="H16" s="15" t="s">
        <v>36</v>
      </c>
      <c r="I16" s="15" t="s">
        <v>37</v>
      </c>
    </row>
    <row r="17" spans="1:9">
      <c r="A17" s="38" t="s">
        <v>25</v>
      </c>
      <c r="B17">
        <v>1517.8191756799711</v>
      </c>
      <c r="C17">
        <v>132.68614093031479</v>
      </c>
      <c r="D17">
        <v>11.439168891626082</v>
      </c>
      <c r="E17">
        <v>6.5358622799539053E-15</v>
      </c>
      <c r="F17">
        <v>1250.5755695747025</v>
      </c>
      <c r="G17">
        <v>1785.0627817852396</v>
      </c>
      <c r="H17">
        <v>1250.5755695747025</v>
      </c>
      <c r="I17">
        <v>1785.0627817852396</v>
      </c>
    </row>
    <row r="18" spans="1:9">
      <c r="A18" s="38" t="s">
        <v>57</v>
      </c>
      <c r="B18">
        <v>4.4966315667304091</v>
      </c>
      <c r="C18">
        <v>0.65267573805907009</v>
      </c>
      <c r="D18">
        <v>6.8895338136859685</v>
      </c>
      <c r="E18">
        <v>1.48616393581786E-8</v>
      </c>
      <c r="F18">
        <v>3.1820751508653289</v>
      </c>
      <c r="G18">
        <v>5.8111879825954897</v>
      </c>
      <c r="H18">
        <v>3.1820751508653289</v>
      </c>
      <c r="I18">
        <v>5.8111879825954897</v>
      </c>
    </row>
    <row r="19" spans="1:9">
      <c r="A19" s="38" t="s">
        <v>3</v>
      </c>
      <c r="B19">
        <v>2.7898930069270897</v>
      </c>
      <c r="C19">
        <v>5.5691467449915759</v>
      </c>
      <c r="D19">
        <v>0.50095519738927441</v>
      </c>
      <c r="E19">
        <v>0.61884434311245384</v>
      </c>
      <c r="F19">
        <v>-8.4269443253351746</v>
      </c>
      <c r="G19">
        <v>14.006730339189353</v>
      </c>
      <c r="H19">
        <v>-8.4269443253351746</v>
      </c>
      <c r="I19">
        <v>14.006730339189353</v>
      </c>
    </row>
    <row r="20" spans="1:9">
      <c r="A20" s="38" t="s">
        <v>59</v>
      </c>
      <c r="B20">
        <v>3.7100898251693231</v>
      </c>
      <c r="C20">
        <v>0.87605474655058246</v>
      </c>
      <c r="D20">
        <v>4.2349976868199146</v>
      </c>
      <c r="E20">
        <v>1.1140635056074049E-4</v>
      </c>
      <c r="F20">
        <v>1.9456249912966446</v>
      </c>
      <c r="G20">
        <v>5.4745546590420018</v>
      </c>
      <c r="H20">
        <v>1.9456249912966446</v>
      </c>
      <c r="I20">
        <v>5.4745546590420018</v>
      </c>
    </row>
    <row r="21" spans="1:9">
      <c r="A21" s="38" t="s">
        <v>5</v>
      </c>
      <c r="B21">
        <v>-751.92529348984044</v>
      </c>
      <c r="C21">
        <v>95.679594235869345</v>
      </c>
      <c r="D21">
        <v>-7.8587843050023203</v>
      </c>
      <c r="E21">
        <v>5.5375127628007386E-10</v>
      </c>
      <c r="F21">
        <v>-944.63388848704915</v>
      </c>
      <c r="G21">
        <v>-559.21669849263174</v>
      </c>
      <c r="H21">
        <v>-944.63388848704915</v>
      </c>
      <c r="I21">
        <v>-559.21669849263174</v>
      </c>
    </row>
    <row r="22" spans="1:9">
      <c r="A22" s="38" t="s">
        <v>6</v>
      </c>
      <c r="B22">
        <v>27.603658813793071</v>
      </c>
      <c r="C22">
        <v>3.5573704658940852</v>
      </c>
      <c r="D22">
        <v>7.7595682199647866</v>
      </c>
      <c r="E22">
        <v>7.7333428392923333E-10</v>
      </c>
      <c r="F22">
        <v>20.438746902931161</v>
      </c>
      <c r="G22">
        <v>34.768570724654978</v>
      </c>
      <c r="H22">
        <v>20.438746902931161</v>
      </c>
      <c r="I22">
        <v>34.768570724654978</v>
      </c>
    </row>
    <row r="23" spans="1:9" ht="14" thickBot="1">
      <c r="A23" s="39" t="s">
        <v>7</v>
      </c>
      <c r="B23" s="14">
        <v>804.20996582391831</v>
      </c>
      <c r="C23" s="14">
        <v>56.036661438870368</v>
      </c>
      <c r="D23" s="14">
        <v>14.351496773254773</v>
      </c>
      <c r="E23" s="14">
        <v>2.0883421005422901E-18</v>
      </c>
      <c r="F23" s="14">
        <v>691.34633611832089</v>
      </c>
      <c r="G23" s="14">
        <v>917.07359552951573</v>
      </c>
      <c r="H23" s="14">
        <v>691.34633611832089</v>
      </c>
      <c r="I23" s="14">
        <v>917.07359552951573</v>
      </c>
    </row>
    <row r="27" spans="1:9">
      <c r="A27" t="s">
        <v>38</v>
      </c>
      <c r="F27" t="s">
        <v>43</v>
      </c>
    </row>
    <row r="28" spans="1:9" ht="14" thickBot="1"/>
    <row r="29" spans="1:9">
      <c r="A29" s="15" t="s">
        <v>39</v>
      </c>
      <c r="B29" s="15" t="s">
        <v>40</v>
      </c>
      <c r="C29" s="15" t="s">
        <v>41</v>
      </c>
      <c r="D29" s="15" t="s">
        <v>42</v>
      </c>
      <c r="F29" s="15" t="s">
        <v>44</v>
      </c>
      <c r="G29" s="15" t="s">
        <v>45</v>
      </c>
    </row>
    <row r="30" spans="1:9">
      <c r="A30">
        <v>1</v>
      </c>
      <c r="B30">
        <v>3420.6547622928538</v>
      </c>
      <c r="C30">
        <v>-117.66476229285399</v>
      </c>
      <c r="D30">
        <v>-0.81823150843094072</v>
      </c>
      <c r="F30">
        <v>0.96153846153846156</v>
      </c>
      <c r="G30">
        <v>2323.12</v>
      </c>
    </row>
    <row r="31" spans="1:9">
      <c r="A31">
        <v>2</v>
      </c>
      <c r="B31">
        <v>2547.4356494344524</v>
      </c>
      <c r="C31">
        <v>158.83435056554754</v>
      </c>
      <c r="D31">
        <v>1.1045215893134874</v>
      </c>
      <c r="F31">
        <v>2.8846153846153846</v>
      </c>
      <c r="G31">
        <v>2330.41</v>
      </c>
    </row>
    <row r="32" spans="1:9">
      <c r="A32">
        <v>3</v>
      </c>
      <c r="B32">
        <v>2583.3204058923839</v>
      </c>
      <c r="C32">
        <v>-252.91040589238401</v>
      </c>
      <c r="D32">
        <v>-1.7587190835958089</v>
      </c>
      <c r="F32">
        <v>4.8076923076923075</v>
      </c>
      <c r="G32">
        <v>2351.63</v>
      </c>
    </row>
    <row r="33" spans="1:7">
      <c r="A33">
        <v>4</v>
      </c>
      <c r="B33">
        <v>2409.4173553654873</v>
      </c>
      <c r="C33">
        <v>-57.787355365487201</v>
      </c>
      <c r="D33">
        <v>-0.40184872707475844</v>
      </c>
      <c r="F33">
        <v>6.7307692307692308</v>
      </c>
      <c r="G33">
        <v>2398.48</v>
      </c>
    </row>
    <row r="34" spans="1:7">
      <c r="A34">
        <v>5</v>
      </c>
      <c r="B34">
        <v>2509.0857983506198</v>
      </c>
      <c r="C34">
        <v>-110.60579835061981</v>
      </c>
      <c r="D34">
        <v>-0.76914402801740422</v>
      </c>
      <c r="F34">
        <v>8.6538461538461533</v>
      </c>
      <c r="G34">
        <v>2459.0300000000002</v>
      </c>
    </row>
    <row r="35" spans="1:7">
      <c r="A35">
        <v>6</v>
      </c>
      <c r="B35">
        <v>2613.979701843034</v>
      </c>
      <c r="C35">
        <v>-2.3197018430341814</v>
      </c>
      <c r="D35">
        <v>-1.613102428585932E-2</v>
      </c>
      <c r="F35">
        <v>10.576923076923077</v>
      </c>
      <c r="G35">
        <v>2510.8200000000002</v>
      </c>
    </row>
    <row r="36" spans="1:7">
      <c r="A36">
        <v>7</v>
      </c>
      <c r="B36">
        <v>2514.6065301133785</v>
      </c>
      <c r="C36">
        <v>42.703469886621406</v>
      </c>
      <c r="D36">
        <v>0.29695657306136025</v>
      </c>
      <c r="F36">
        <v>12.5</v>
      </c>
      <c r="G36">
        <v>2523.34</v>
      </c>
    </row>
    <row r="37" spans="1:7">
      <c r="A37">
        <v>8</v>
      </c>
      <c r="B37">
        <v>3299.4939347676418</v>
      </c>
      <c r="C37">
        <v>-48.533934767641767</v>
      </c>
      <c r="D37">
        <v>-0.33750116756432003</v>
      </c>
      <c r="F37">
        <v>14.423076923076923</v>
      </c>
      <c r="G37">
        <v>2557.31</v>
      </c>
    </row>
    <row r="38" spans="1:7">
      <c r="A38">
        <v>9</v>
      </c>
      <c r="B38">
        <v>2591.8967747919992</v>
      </c>
      <c r="C38">
        <v>210.14322520800079</v>
      </c>
      <c r="D38">
        <v>1.4613194706545374</v>
      </c>
      <c r="F38">
        <v>16.346153846153847</v>
      </c>
      <c r="G38">
        <v>2611.66</v>
      </c>
    </row>
    <row r="39" spans="1:7">
      <c r="A39">
        <v>10</v>
      </c>
      <c r="B39">
        <v>2680.3761186238762</v>
      </c>
      <c r="C39">
        <v>200.90388137612399</v>
      </c>
      <c r="D39">
        <v>1.3970697998681989</v>
      </c>
      <c r="F39">
        <v>18.269230769230766</v>
      </c>
      <c r="G39">
        <v>2658.95</v>
      </c>
    </row>
    <row r="40" spans="1:7">
      <c r="A40">
        <v>11</v>
      </c>
      <c r="B40">
        <v>2832.1962420997379</v>
      </c>
      <c r="C40">
        <v>-97.226242099738101</v>
      </c>
      <c r="D40">
        <v>-0.67610364549363466</v>
      </c>
      <c r="F40">
        <v>20.19230769230769</v>
      </c>
      <c r="G40">
        <v>2706.27</v>
      </c>
    </row>
    <row r="41" spans="1:7">
      <c r="A41">
        <v>12</v>
      </c>
      <c r="B41">
        <v>3567.3970608891741</v>
      </c>
      <c r="C41">
        <v>13.172939110826064</v>
      </c>
      <c r="D41">
        <v>9.1603583172111216E-2</v>
      </c>
      <c r="F41">
        <v>22.115384615384613</v>
      </c>
      <c r="G41">
        <v>2707.15</v>
      </c>
    </row>
    <row r="42" spans="1:7">
      <c r="A42">
        <v>13</v>
      </c>
      <c r="B42">
        <v>3520.4708409057257</v>
      </c>
      <c r="C42">
        <v>61.069159094274255</v>
      </c>
      <c r="D42">
        <v>0.42467013225209077</v>
      </c>
      <c r="F42">
        <v>24.038461538461537</v>
      </c>
      <c r="G42">
        <v>2708.6</v>
      </c>
    </row>
    <row r="43" spans="1:7">
      <c r="A43">
        <v>14</v>
      </c>
      <c r="B43">
        <v>2804.5925832859448</v>
      </c>
      <c r="C43">
        <v>158.397416714055</v>
      </c>
      <c r="D43">
        <v>1.1014831856535925</v>
      </c>
      <c r="F43">
        <v>25.96153846153846</v>
      </c>
      <c r="G43">
        <v>2734.97</v>
      </c>
    </row>
    <row r="44" spans="1:7">
      <c r="A44">
        <v>15</v>
      </c>
      <c r="B44">
        <v>2884.643193845945</v>
      </c>
      <c r="C44">
        <v>-373.82319384594484</v>
      </c>
      <c r="D44">
        <v>-2.5995371071736377</v>
      </c>
      <c r="F44">
        <v>27.884615384615383</v>
      </c>
      <c r="G44">
        <v>2761.15</v>
      </c>
    </row>
    <row r="45" spans="1:7">
      <c r="A45">
        <v>16</v>
      </c>
      <c r="B45">
        <v>2445.1921318293007</v>
      </c>
      <c r="C45">
        <v>78.147868170699439</v>
      </c>
      <c r="D45">
        <v>0.54343413276803165</v>
      </c>
      <c r="F45">
        <v>29.807692307692307</v>
      </c>
      <c r="G45">
        <v>2801.63</v>
      </c>
    </row>
    <row r="46" spans="1:7">
      <c r="A46">
        <v>17</v>
      </c>
      <c r="B46">
        <v>2425.8695706596454</v>
      </c>
      <c r="C46">
        <v>282.73042934035448</v>
      </c>
      <c r="D46">
        <v>1.9660851827729857</v>
      </c>
      <c r="F46">
        <v>31.73076923076923</v>
      </c>
      <c r="G46">
        <v>2802.04</v>
      </c>
    </row>
    <row r="47" spans="1:7">
      <c r="A47">
        <v>18</v>
      </c>
      <c r="B47">
        <v>2583.3580615260048</v>
      </c>
      <c r="C47">
        <v>-124.3280615260046</v>
      </c>
      <c r="D47">
        <v>-0.8645675675571034</v>
      </c>
      <c r="F47">
        <v>33.653846153846153</v>
      </c>
      <c r="G47">
        <v>2818.97</v>
      </c>
    </row>
    <row r="48" spans="1:7">
      <c r="A48">
        <v>19</v>
      </c>
      <c r="B48">
        <v>3387.5680273499229</v>
      </c>
      <c r="C48">
        <v>41.691972650077332</v>
      </c>
      <c r="D48">
        <v>0.28992270078300314</v>
      </c>
      <c r="F48">
        <v>35.576923076923073</v>
      </c>
      <c r="G48">
        <v>2848.53</v>
      </c>
    </row>
    <row r="49" spans="1:7">
      <c r="A49">
        <v>20</v>
      </c>
      <c r="B49">
        <v>2655.1275744418667</v>
      </c>
      <c r="C49">
        <v>52.022425558133364</v>
      </c>
      <c r="D49">
        <v>0.36175985832296137</v>
      </c>
      <c r="F49">
        <v>37.5</v>
      </c>
      <c r="G49">
        <v>2881.28</v>
      </c>
    </row>
    <row r="50" spans="1:7">
      <c r="A50">
        <v>21</v>
      </c>
      <c r="B50">
        <v>2726.8970873577287</v>
      </c>
      <c r="C50">
        <v>-67.947087357728833</v>
      </c>
      <c r="D50">
        <v>-0.47249870478495704</v>
      </c>
      <c r="F50">
        <v>39.42307692307692</v>
      </c>
      <c r="G50">
        <v>2931.35</v>
      </c>
    </row>
    <row r="51" spans="1:7">
      <c r="A51">
        <v>22</v>
      </c>
      <c r="B51">
        <v>2900.8001378846252</v>
      </c>
      <c r="C51">
        <v>-52.270137884625001</v>
      </c>
      <c r="D51">
        <v>-0.36348243037097799</v>
      </c>
      <c r="F51">
        <v>41.346153846153847</v>
      </c>
      <c r="G51">
        <v>2962.99</v>
      </c>
    </row>
    <row r="52" spans="1:7">
      <c r="A52">
        <v>23</v>
      </c>
      <c r="B52">
        <v>2983.6111143260046</v>
      </c>
      <c r="C52">
        <v>-181.98111432600444</v>
      </c>
      <c r="D52">
        <v>-1.2654823651477622</v>
      </c>
      <c r="F52">
        <v>43.269230769230766</v>
      </c>
      <c r="G52">
        <v>3060.15</v>
      </c>
    </row>
    <row r="53" spans="1:7">
      <c r="A53">
        <v>24</v>
      </c>
      <c r="B53">
        <v>4822.9958641945459</v>
      </c>
      <c r="C53">
        <v>-177.32586419454583</v>
      </c>
      <c r="D53">
        <v>-1.2331101216403442</v>
      </c>
      <c r="F53">
        <v>45.192307692307693</v>
      </c>
      <c r="G53">
        <v>3249.66</v>
      </c>
    </row>
    <row r="54" spans="1:7">
      <c r="A54">
        <v>25</v>
      </c>
      <c r="B54">
        <v>3982.9011419126969</v>
      </c>
      <c r="C54">
        <v>51.218858087303033</v>
      </c>
      <c r="D54">
        <v>0.35617191329191555</v>
      </c>
      <c r="F54">
        <v>47.115384615384613</v>
      </c>
      <c r="G54">
        <v>3250.96</v>
      </c>
    </row>
    <row r="55" spans="1:7">
      <c r="A55">
        <v>26</v>
      </c>
      <c r="B55">
        <v>4466.1970660662737</v>
      </c>
      <c r="C55">
        <v>44.122933933726017</v>
      </c>
      <c r="D55">
        <v>0.30682741447380607</v>
      </c>
      <c r="F55">
        <v>49.03846153846154</v>
      </c>
      <c r="G55">
        <v>3302.99</v>
      </c>
    </row>
    <row r="56" spans="1:7">
      <c r="A56">
        <v>27</v>
      </c>
      <c r="B56">
        <v>4521.6996549493379</v>
      </c>
      <c r="C56">
        <v>-84.799654949338219</v>
      </c>
      <c r="D56">
        <v>-0.58969013519040803</v>
      </c>
      <c r="F56">
        <v>50.96153846153846</v>
      </c>
      <c r="G56">
        <v>3318.82</v>
      </c>
    </row>
    <row r="57" spans="1:7">
      <c r="A57">
        <v>28</v>
      </c>
      <c r="B57">
        <v>5372.8358407567039</v>
      </c>
      <c r="C57">
        <v>55.134159243296381</v>
      </c>
      <c r="D57">
        <v>0.38339860978458679</v>
      </c>
      <c r="F57">
        <v>52.884615384615387</v>
      </c>
      <c r="G57">
        <v>3395.17</v>
      </c>
    </row>
    <row r="58" spans="1:7">
      <c r="A58">
        <v>29</v>
      </c>
      <c r="B58">
        <v>4521.6996549493379</v>
      </c>
      <c r="C58">
        <v>237.06034505066236</v>
      </c>
      <c r="D58">
        <v>1.6484990063311669</v>
      </c>
      <c r="F58">
        <v>54.807692307692307</v>
      </c>
      <c r="G58">
        <v>3396.71</v>
      </c>
    </row>
    <row r="59" spans="1:7">
      <c r="A59">
        <v>30</v>
      </c>
      <c r="B59">
        <v>4897.3413097291204</v>
      </c>
      <c r="C59">
        <v>-123.72130972912055</v>
      </c>
      <c r="D59">
        <v>-0.86034826325279534</v>
      </c>
      <c r="F59">
        <v>56.730769230769234</v>
      </c>
      <c r="G59">
        <v>3429.26</v>
      </c>
    </row>
    <row r="60" spans="1:7">
      <c r="A60">
        <v>31</v>
      </c>
      <c r="B60">
        <v>4913.9035050173961</v>
      </c>
      <c r="C60">
        <v>-47.363505017396164</v>
      </c>
      <c r="D60">
        <v>-0.32936209107791753</v>
      </c>
      <c r="F60">
        <v>58.653846153846153</v>
      </c>
      <c r="G60">
        <v>3439.85</v>
      </c>
    </row>
    <row r="61" spans="1:7">
      <c r="A61">
        <v>32</v>
      </c>
      <c r="B61">
        <v>4767.3088420488157</v>
      </c>
      <c r="C61">
        <v>79.221157951184068</v>
      </c>
      <c r="D61">
        <v>0.55089770554000328</v>
      </c>
      <c r="F61">
        <v>60.57692307692308</v>
      </c>
      <c r="G61">
        <v>3506.81</v>
      </c>
    </row>
    <row r="62" spans="1:7">
      <c r="A62">
        <v>33</v>
      </c>
      <c r="B62">
        <v>5332.3016698310139</v>
      </c>
      <c r="C62">
        <v>-122.40166983101426</v>
      </c>
      <c r="D62">
        <v>-0.8511715911262181</v>
      </c>
      <c r="F62">
        <v>62.5</v>
      </c>
      <c r="G62">
        <v>3543.52</v>
      </c>
    </row>
    <row r="63" spans="1:7">
      <c r="A63">
        <v>34</v>
      </c>
      <c r="B63">
        <v>4815.765407644787</v>
      </c>
      <c r="C63">
        <v>15.394592355212808</v>
      </c>
      <c r="D63">
        <v>0.10705278520968214</v>
      </c>
      <c r="F63">
        <v>64.42307692307692</v>
      </c>
      <c r="G63">
        <v>3577.04</v>
      </c>
    </row>
    <row r="64" spans="1:7">
      <c r="A64">
        <v>35</v>
      </c>
      <c r="B64">
        <v>4926.1800428999595</v>
      </c>
      <c r="C64">
        <v>73.45995710004081</v>
      </c>
      <c r="D64">
        <v>0.5108347676565953</v>
      </c>
      <c r="F64">
        <v>66.346153846153854</v>
      </c>
      <c r="G64">
        <v>3580.57</v>
      </c>
    </row>
    <row r="65" spans="1:7">
      <c r="A65">
        <v>36</v>
      </c>
      <c r="B65">
        <v>3860.641234160164</v>
      </c>
      <c r="C65">
        <v>213.01876583983585</v>
      </c>
      <c r="D65">
        <v>1.4813157541883015</v>
      </c>
      <c r="F65">
        <v>68.269230769230774</v>
      </c>
      <c r="G65">
        <v>3581.54</v>
      </c>
    </row>
    <row r="66" spans="1:7">
      <c r="A66">
        <v>37</v>
      </c>
      <c r="B66">
        <v>3833.0375753463709</v>
      </c>
      <c r="C66">
        <v>52.152424653629168</v>
      </c>
      <c r="D66">
        <v>0.36266386181499621</v>
      </c>
      <c r="F66">
        <v>70.192307692307693</v>
      </c>
      <c r="G66">
        <v>3856.38</v>
      </c>
    </row>
    <row r="67" spans="1:7">
      <c r="A67">
        <v>38</v>
      </c>
      <c r="B67">
        <v>3504.438088006134</v>
      </c>
      <c r="C67">
        <v>-109.26808800613389</v>
      </c>
      <c r="D67">
        <v>-0.75984169542705615</v>
      </c>
      <c r="F67">
        <v>72.115384615384627</v>
      </c>
      <c r="G67">
        <v>3885.19</v>
      </c>
    </row>
    <row r="68" spans="1:7">
      <c r="A68">
        <v>39</v>
      </c>
      <c r="B68">
        <v>3449.2307703785482</v>
      </c>
      <c r="C68">
        <v>94.289229621451796</v>
      </c>
      <c r="D68">
        <v>0.65567989157138962</v>
      </c>
      <c r="F68">
        <v>74.038461538461547</v>
      </c>
      <c r="G68">
        <v>3933.05</v>
      </c>
    </row>
    <row r="69" spans="1:7">
      <c r="A69">
        <v>40</v>
      </c>
      <c r="B69">
        <v>3532.0417468199271</v>
      </c>
      <c r="C69">
        <v>-213.22174681992692</v>
      </c>
      <c r="D69">
        <v>-1.4827272679693717</v>
      </c>
      <c r="F69">
        <v>75.961538461538467</v>
      </c>
      <c r="G69">
        <v>4034.12</v>
      </c>
    </row>
    <row r="70" spans="1:7">
      <c r="A70">
        <v>41</v>
      </c>
      <c r="B70">
        <v>3391.1154512418434</v>
      </c>
      <c r="C70">
        <v>48.734548758156507</v>
      </c>
      <c r="D70">
        <v>0.33889622148592385</v>
      </c>
      <c r="F70">
        <v>77.884615384615387</v>
      </c>
      <c r="G70">
        <v>4073.66</v>
      </c>
    </row>
    <row r="71" spans="1:7">
      <c r="A71">
        <v>42</v>
      </c>
      <c r="B71">
        <v>3313.8252065632232</v>
      </c>
      <c r="C71">
        <v>82.884793436776818</v>
      </c>
      <c r="D71">
        <v>0.57637433874185129</v>
      </c>
      <c r="F71">
        <v>79.807692307692321</v>
      </c>
      <c r="G71">
        <v>4436.8999999999996</v>
      </c>
    </row>
    <row r="72" spans="1:7">
      <c r="A72">
        <v>43</v>
      </c>
      <c r="B72">
        <v>3396.6361830046021</v>
      </c>
      <c r="C72">
        <v>-146.97618300460226</v>
      </c>
      <c r="D72">
        <v>-1.0220608241570497</v>
      </c>
      <c r="F72">
        <v>81.730769230769241</v>
      </c>
      <c r="G72">
        <v>4510.32</v>
      </c>
    </row>
    <row r="73" spans="1:7">
      <c r="A73">
        <v>44</v>
      </c>
      <c r="B73">
        <v>3095.7563019342579</v>
      </c>
      <c r="C73">
        <v>-164.40630193425795</v>
      </c>
      <c r="D73">
        <v>-1.1432685011712329</v>
      </c>
      <c r="F73">
        <v>83.65384615384616</v>
      </c>
      <c r="G73">
        <v>4645.67</v>
      </c>
    </row>
    <row r="74" spans="1:7">
      <c r="A74">
        <v>45</v>
      </c>
      <c r="B74">
        <v>3891.5375344862987</v>
      </c>
      <c r="C74">
        <v>41.5124655137015</v>
      </c>
      <c r="D74">
        <v>0.28867442226606405</v>
      </c>
      <c r="F74">
        <v>85.57692307692308</v>
      </c>
      <c r="G74">
        <v>4758.76</v>
      </c>
    </row>
    <row r="75" spans="1:7">
      <c r="A75">
        <v>46</v>
      </c>
      <c r="B75">
        <v>3214.3043992058288</v>
      </c>
      <c r="C75">
        <v>292.50560079417119</v>
      </c>
      <c r="D75">
        <v>2.034060956725773</v>
      </c>
      <c r="F75">
        <v>87.500000000000014</v>
      </c>
      <c r="G75">
        <v>4773.62</v>
      </c>
    </row>
    <row r="76" spans="1:7">
      <c r="A76">
        <v>47</v>
      </c>
      <c r="B76">
        <v>2921.7056157796223</v>
      </c>
      <c r="C76">
        <v>-102.73561577962255</v>
      </c>
      <c r="D76">
        <v>-0.71441539702194545</v>
      </c>
      <c r="F76">
        <v>89.423076923076934</v>
      </c>
      <c r="G76">
        <v>4831.16</v>
      </c>
    </row>
    <row r="77" spans="1:7">
      <c r="A77">
        <v>48</v>
      </c>
      <c r="B77">
        <v>3839.090582740092</v>
      </c>
      <c r="C77">
        <v>17.289417259908078</v>
      </c>
      <c r="D77">
        <v>0.12022924866203284</v>
      </c>
      <c r="F77">
        <v>91.346153846153854</v>
      </c>
      <c r="G77">
        <v>4846.53</v>
      </c>
    </row>
    <row r="78" spans="1:7">
      <c r="A78">
        <v>49</v>
      </c>
      <c r="B78">
        <v>2896.5670515917309</v>
      </c>
      <c r="C78">
        <v>163.5829484082692</v>
      </c>
      <c r="D78">
        <v>1.1375429654678166</v>
      </c>
      <c r="F78">
        <v>93.269230769230774</v>
      </c>
      <c r="G78">
        <v>4866.54</v>
      </c>
    </row>
    <row r="79" spans="1:7">
      <c r="A79">
        <v>50</v>
      </c>
      <c r="B79">
        <v>2706.1018057765586</v>
      </c>
      <c r="C79">
        <v>55.048194223441442</v>
      </c>
      <c r="D79">
        <v>0.38280081579344155</v>
      </c>
      <c r="F79">
        <v>95.192307692307693</v>
      </c>
      <c r="G79">
        <v>4999.6400000000003</v>
      </c>
    </row>
    <row r="80" spans="1:7">
      <c r="A80">
        <v>51</v>
      </c>
      <c r="B80">
        <v>2573.6042434703518</v>
      </c>
      <c r="C80">
        <v>-250.48424347035188</v>
      </c>
      <c r="D80">
        <v>-1.7418477408114927</v>
      </c>
      <c r="F80">
        <v>97.115384615384627</v>
      </c>
      <c r="G80">
        <v>5209.8999999999996</v>
      </c>
    </row>
    <row r="81" spans="1:7" ht="14" thickBot="1">
      <c r="A81" s="14">
        <v>52</v>
      </c>
      <c r="B81" s="14">
        <v>3463.3855516170288</v>
      </c>
      <c r="C81" s="14">
        <v>113.65444838297117</v>
      </c>
      <c r="D81" s="14">
        <v>0.79034410071580785</v>
      </c>
      <c r="F81" s="14">
        <v>99.038461538461547</v>
      </c>
      <c r="G81" s="14">
        <v>5427.97</v>
      </c>
    </row>
  </sheetData>
  <sortState xmlns:xlrd2="http://schemas.microsoft.com/office/spreadsheetml/2017/richdata2" ref="G30:G81">
    <sortCondition ref="G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096E9-0B96-8C41-92BA-F3C76FC0ECB4}">
  <dimension ref="A2:Z57"/>
  <sheetViews>
    <sheetView workbookViewId="0">
      <selection activeCell="T31" activeCellId="1" sqref="R31:R49 T31:T49"/>
    </sheetView>
  </sheetViews>
  <sheetFormatPr baseColWidth="10" defaultRowHeight="13"/>
  <cols>
    <col min="2" max="2" width="14.83203125" bestFit="1" customWidth="1"/>
  </cols>
  <sheetData>
    <row r="2" spans="1:23">
      <c r="B2" s="17" t="s">
        <v>61</v>
      </c>
      <c r="E2">
        <v>0.3</v>
      </c>
      <c r="G2">
        <v>0</v>
      </c>
    </row>
    <row r="3" spans="1:23">
      <c r="B3" s="17" t="s">
        <v>58</v>
      </c>
      <c r="E3">
        <v>1</v>
      </c>
      <c r="G3">
        <v>0.8</v>
      </c>
    </row>
    <row r="5" spans="1:23">
      <c r="A5" s="20" t="s">
        <v>0</v>
      </c>
      <c r="B5" s="20" t="s">
        <v>1</v>
      </c>
      <c r="C5" s="23" t="s">
        <v>2</v>
      </c>
      <c r="D5" s="23" t="s">
        <v>4</v>
      </c>
      <c r="E5" s="20" t="s">
        <v>57</v>
      </c>
      <c r="F5" s="20" t="s">
        <v>3</v>
      </c>
      <c r="G5" s="20" t="s">
        <v>59</v>
      </c>
      <c r="H5" s="20" t="s">
        <v>5</v>
      </c>
      <c r="I5" s="20" t="s">
        <v>6</v>
      </c>
      <c r="J5" s="20" t="s">
        <v>7</v>
      </c>
      <c r="R5" t="s">
        <v>14</v>
      </c>
    </row>
    <row r="6" spans="1:23" ht="14" thickBot="1">
      <c r="A6" s="1">
        <v>1</v>
      </c>
      <c r="B6" s="2">
        <v>3302.99</v>
      </c>
      <c r="C6" s="3">
        <v>0</v>
      </c>
      <c r="D6" s="3">
        <v>0</v>
      </c>
      <c r="E6" s="3">
        <v>0</v>
      </c>
      <c r="F6" s="3">
        <v>0</v>
      </c>
      <c r="G6" s="3">
        <f>Data!E2*'Adstocks &amp; Diminishing Effect'!$G$3</f>
        <v>0</v>
      </c>
      <c r="H6" s="4">
        <v>0</v>
      </c>
      <c r="I6" s="5">
        <v>39.799999999999997</v>
      </c>
      <c r="J6" s="1">
        <v>1</v>
      </c>
    </row>
    <row r="7" spans="1:23">
      <c r="A7" s="1">
        <v>2</v>
      </c>
      <c r="B7" s="2">
        <v>2706.27</v>
      </c>
      <c r="C7" s="3">
        <v>0</v>
      </c>
      <c r="D7" s="3">
        <v>0</v>
      </c>
      <c r="E7" s="3">
        <f>Data!C3+'Adstocks &amp; Diminishing Effect'!E6*$E$2</f>
        <v>0</v>
      </c>
      <c r="F7" s="3">
        <f>Data!D3+'Adstocks &amp; Diminishing Effect'!F6*$E$2</f>
        <v>0</v>
      </c>
      <c r="G7" s="3">
        <f>Data!E3^'Adstocks &amp; Diminishing Effect'!$G$3</f>
        <v>0</v>
      </c>
      <c r="H7" s="3">
        <f>Data!F3+'Adstocks &amp; Diminishing Effect'!H6*$E$2</f>
        <v>0</v>
      </c>
      <c r="I7" s="3">
        <f>Data!G3+'Adstocks &amp; Diminishing Effect'!I6*$E$2</f>
        <v>49.239999999999995</v>
      </c>
      <c r="J7" s="1">
        <v>0</v>
      </c>
      <c r="R7" s="41" t="s">
        <v>15</v>
      </c>
      <c r="S7" s="41"/>
    </row>
    <row r="8" spans="1:23">
      <c r="A8" s="1">
        <v>3</v>
      </c>
      <c r="B8" s="2">
        <v>2330.41</v>
      </c>
      <c r="C8" s="3">
        <v>0</v>
      </c>
      <c r="D8" s="3">
        <v>0</v>
      </c>
      <c r="E8" s="3">
        <f>Data!C4+'Adstocks &amp; Diminishing Effect'!E7*$E$2</f>
        <v>0</v>
      </c>
      <c r="F8" s="3">
        <f>Data!D4+'Adstocks &amp; Diminishing Effect'!F7*$E$2</f>
        <v>0</v>
      </c>
      <c r="G8" s="3">
        <f>Data!E4^'Adstocks &amp; Diminishing Effect'!$G$3</f>
        <v>0</v>
      </c>
      <c r="H8" s="3">
        <f>Data!F4+'Adstocks &amp; Diminishing Effect'!H7*$E$2</f>
        <v>0</v>
      </c>
      <c r="I8" s="3">
        <f>Data!G4+'Adstocks &amp; Diminishing Effect'!I7*$E$2</f>
        <v>53.372</v>
      </c>
      <c r="J8" s="1">
        <v>0</v>
      </c>
      <c r="R8" s="38" t="s">
        <v>16</v>
      </c>
      <c r="S8" s="38">
        <v>0.98763097812291833</v>
      </c>
    </row>
    <row r="9" spans="1:23">
      <c r="A9" s="1">
        <v>4</v>
      </c>
      <c r="B9" s="2">
        <v>2351.63</v>
      </c>
      <c r="C9" s="3">
        <v>0</v>
      </c>
      <c r="D9" s="3">
        <v>0</v>
      </c>
      <c r="E9" s="3">
        <f>Data!C5+'Adstocks &amp; Diminishing Effect'!E8*$E$2</f>
        <v>0</v>
      </c>
      <c r="F9" s="3">
        <f>Data!D5+'Adstocks &amp; Diminishing Effect'!F8*$E$2</f>
        <v>0</v>
      </c>
      <c r="G9" s="3">
        <f>Data!E5^'Adstocks &amp; Diminishing Effect'!$G$3</f>
        <v>0</v>
      </c>
      <c r="H9" s="3">
        <f>Data!F5+'Adstocks &amp; Diminishing Effect'!H8*$E$2</f>
        <v>0</v>
      </c>
      <c r="I9" s="3">
        <f>Data!G5+'Adstocks &amp; Diminishing Effect'!I8*$E$2</f>
        <v>48.311599999999999</v>
      </c>
      <c r="J9" s="1">
        <v>0</v>
      </c>
      <c r="R9" s="38" t="s">
        <v>17</v>
      </c>
      <c r="S9" s="42">
        <v>0.97541494894803249</v>
      </c>
    </row>
    <row r="10" spans="1:23">
      <c r="A10" s="1">
        <v>5</v>
      </c>
      <c r="B10" s="2">
        <v>2398.48</v>
      </c>
      <c r="C10" s="3">
        <v>0</v>
      </c>
      <c r="D10" s="3">
        <v>0</v>
      </c>
      <c r="E10" s="3">
        <f>Data!C6+'Adstocks &amp; Diminishing Effect'!E9*$E$2</f>
        <v>0</v>
      </c>
      <c r="F10" s="3">
        <f>Data!D6+'Adstocks &amp; Diminishing Effect'!F9*$E$2</f>
        <v>10</v>
      </c>
      <c r="G10" s="3">
        <f>Data!E6^'Adstocks &amp; Diminishing Effect'!$G$3</f>
        <v>0</v>
      </c>
      <c r="H10" s="3">
        <f>Data!F6+'Adstocks &amp; Diminishing Effect'!H9*$E$2</f>
        <v>0</v>
      </c>
      <c r="I10" s="3">
        <f>Data!G6+'Adstocks &amp; Diminishing Effect'!I9*$E$2</f>
        <v>49.393479999999997</v>
      </c>
      <c r="J10" s="1">
        <v>0</v>
      </c>
      <c r="R10" s="38" t="s">
        <v>18</v>
      </c>
      <c r="S10" s="38">
        <v>0.97213694214110347</v>
      </c>
    </row>
    <row r="11" spans="1:23">
      <c r="A11" s="1">
        <v>6</v>
      </c>
      <c r="B11" s="2">
        <v>2611.66</v>
      </c>
      <c r="C11" s="3">
        <v>0</v>
      </c>
      <c r="D11" s="3">
        <v>0</v>
      </c>
      <c r="E11" s="3">
        <f>Data!C7+'Adstocks &amp; Diminishing Effect'!E10*$E$2</f>
        <v>0</v>
      </c>
      <c r="F11" s="3">
        <f>Data!D7+'Adstocks &amp; Diminishing Effect'!F10*$E$2</f>
        <v>13</v>
      </c>
      <c r="G11" s="3">
        <f>Data!E7^'Adstocks &amp; Diminishing Effect'!$G$3</f>
        <v>0</v>
      </c>
      <c r="H11" s="3">
        <f>Data!F7+'Adstocks &amp; Diminishing Effect'!H10*$E$2</f>
        <v>0</v>
      </c>
      <c r="I11" s="3">
        <f>Data!G7+'Adstocks &amp; Diminishing Effect'!I10*$E$2</f>
        <v>53.518044000000003</v>
      </c>
      <c r="J11" s="1">
        <v>0</v>
      </c>
      <c r="R11" s="38" t="s">
        <v>19</v>
      </c>
      <c r="S11" s="38">
        <v>145.36538131028144</v>
      </c>
    </row>
    <row r="12" spans="1:23" ht="14" thickBot="1">
      <c r="A12" s="1">
        <v>7</v>
      </c>
      <c r="B12" s="2">
        <v>2557.31</v>
      </c>
      <c r="C12" s="3">
        <v>0</v>
      </c>
      <c r="D12" s="3">
        <v>0</v>
      </c>
      <c r="E12" s="3">
        <f>Data!C8+'Adstocks &amp; Diminishing Effect'!E11*$E$2</f>
        <v>0</v>
      </c>
      <c r="F12" s="3">
        <f>Data!D8+'Adstocks &amp; Diminishing Effect'!F11*$E$2</f>
        <v>13.9</v>
      </c>
      <c r="G12" s="3">
        <f>Data!E8^'Adstocks &amp; Diminishing Effect'!$G$3</f>
        <v>0</v>
      </c>
      <c r="H12" s="3">
        <f>Data!F8+'Adstocks &amp; Diminishing Effect'!H11*$E$2</f>
        <v>0</v>
      </c>
      <c r="I12" s="3">
        <f>Data!G8+'Adstocks &amp; Diminishing Effect'!I11*$E$2</f>
        <v>51.155413199999998</v>
      </c>
      <c r="J12" s="1">
        <v>0</v>
      </c>
      <c r="R12" s="39" t="s">
        <v>20</v>
      </c>
      <c r="S12" s="39">
        <v>52</v>
      </c>
    </row>
    <row r="13" spans="1:23">
      <c r="A13" s="1">
        <v>8</v>
      </c>
      <c r="B13" s="2">
        <v>3250.96</v>
      </c>
      <c r="C13" s="3">
        <v>0</v>
      </c>
      <c r="D13" s="3">
        <v>0</v>
      </c>
      <c r="E13" s="3">
        <f>Data!C9+'Adstocks &amp; Diminishing Effect'!E12*$E$2</f>
        <v>0</v>
      </c>
      <c r="F13" s="3">
        <f>Data!D9+'Adstocks &amp; Diminishing Effect'!F12*$E$2</f>
        <v>14.17</v>
      </c>
      <c r="G13" s="3">
        <f>Data!E9^'Adstocks &amp; Diminishing Effect'!$G$3</f>
        <v>0</v>
      </c>
      <c r="H13" s="3">
        <f>Data!F9+'Adstocks &amp; Diminishing Effect'!H12*$E$2</f>
        <v>0</v>
      </c>
      <c r="I13" s="3">
        <f>Data!G9+'Adstocks &amp; Diminishing Effect'!I12*$E$2</f>
        <v>49.746623959999994</v>
      </c>
      <c r="J13" s="1">
        <v>1</v>
      </c>
    </row>
    <row r="14" spans="1:23" ht="14" thickBot="1">
      <c r="A14" s="1">
        <v>9</v>
      </c>
      <c r="B14" s="2">
        <v>2802.04</v>
      </c>
      <c r="C14" s="3">
        <v>0</v>
      </c>
      <c r="D14" s="3">
        <v>0</v>
      </c>
      <c r="E14" s="3">
        <f>Data!C10+'Adstocks &amp; Diminishing Effect'!E13*$E$2</f>
        <v>0</v>
      </c>
      <c r="F14" s="3">
        <f>Data!D10+'Adstocks &amp; Diminishing Effect'!F13*$E$2</f>
        <v>14.250999999999999</v>
      </c>
      <c r="G14" s="3">
        <f>Data!E10^'Adstocks &amp; Diminishing Effect'!$G$3</f>
        <v>0</v>
      </c>
      <c r="H14" s="3">
        <f>Data!F10+'Adstocks &amp; Diminishing Effect'!H13*$E$2</f>
        <v>0</v>
      </c>
      <c r="I14" s="3">
        <f>Data!G10+'Adstocks &amp; Diminishing Effect'!I13*$E$2</f>
        <v>52.823987187999997</v>
      </c>
      <c r="J14" s="1">
        <v>0</v>
      </c>
      <c r="R14" t="s">
        <v>21</v>
      </c>
    </row>
    <row r="15" spans="1:23">
      <c r="A15" s="1">
        <v>10</v>
      </c>
      <c r="B15" s="2">
        <v>2881.28</v>
      </c>
      <c r="C15" s="3">
        <v>0</v>
      </c>
      <c r="D15" s="3">
        <v>0</v>
      </c>
      <c r="E15" s="3">
        <f>Data!C11+'Adstocks &amp; Diminishing Effect'!E14*$E$2</f>
        <v>0</v>
      </c>
      <c r="F15" s="3">
        <f>Data!D11+'Adstocks &amp; Diminishing Effect'!F14*$E$2</f>
        <v>19.275300000000001</v>
      </c>
      <c r="G15" s="3">
        <f>Data!E11^'Adstocks &amp; Diminishing Effect'!$G$3</f>
        <v>0</v>
      </c>
      <c r="H15" s="3">
        <f>Data!F11+'Adstocks &amp; Diminishing Effect'!H14*$E$2</f>
        <v>0</v>
      </c>
      <c r="I15" s="3">
        <f>Data!G11+'Adstocks &amp; Diminishing Effect'!I14*$E$2</f>
        <v>56.447196156399997</v>
      </c>
      <c r="J15" s="1">
        <v>0</v>
      </c>
      <c r="R15" s="40"/>
      <c r="S15" s="40" t="s">
        <v>26</v>
      </c>
      <c r="T15" s="40" t="s">
        <v>27</v>
      </c>
      <c r="U15" s="40" t="s">
        <v>28</v>
      </c>
      <c r="V15" s="40" t="s">
        <v>29</v>
      </c>
      <c r="W15" s="40" t="s">
        <v>30</v>
      </c>
    </row>
    <row r="16" spans="1:23">
      <c r="A16" s="1">
        <v>11</v>
      </c>
      <c r="B16" s="2">
        <v>2734.97</v>
      </c>
      <c r="C16" s="3">
        <v>0</v>
      </c>
      <c r="D16" s="3">
        <v>0</v>
      </c>
      <c r="E16" s="3">
        <f>Data!C12+'Adstocks &amp; Diminishing Effect'!E15*$E$2</f>
        <v>0</v>
      </c>
      <c r="F16" s="3">
        <f>Data!D12+'Adstocks &amp; Diminishing Effect'!F15*$E$2</f>
        <v>20.782589999999999</v>
      </c>
      <c r="G16" s="3">
        <f>Data!E12^'Adstocks &amp; Diminishing Effect'!$G$3</f>
        <v>0</v>
      </c>
      <c r="H16" s="3">
        <f>Data!F12+'Adstocks &amp; Diminishing Effect'!H15*$E$2</f>
        <v>0</v>
      </c>
      <c r="I16" s="3">
        <f>Data!G12+'Adstocks &amp; Diminishing Effect'!I15*$E$2</f>
        <v>63.03415884692</v>
      </c>
      <c r="J16" s="1">
        <v>0</v>
      </c>
      <c r="R16" s="38" t="s">
        <v>22</v>
      </c>
      <c r="S16" s="38">
        <v>6</v>
      </c>
      <c r="T16" s="38">
        <v>37727045.00751248</v>
      </c>
      <c r="U16" s="38">
        <v>6287840.8345854133</v>
      </c>
      <c r="V16" s="38">
        <v>297.56342997403596</v>
      </c>
      <c r="W16" s="38">
        <v>1.6928340909029683E-34</v>
      </c>
    </row>
    <row r="17" spans="1:26">
      <c r="A17" s="1">
        <v>12</v>
      </c>
      <c r="B17" s="2">
        <v>3580.57</v>
      </c>
      <c r="C17" s="3">
        <v>0</v>
      </c>
      <c r="D17" s="3">
        <v>0</v>
      </c>
      <c r="E17" s="3">
        <f>Data!C13+'Adstocks &amp; Diminishing Effect'!E16*$E$2</f>
        <v>0</v>
      </c>
      <c r="F17" s="3">
        <f>Data!D13+'Adstocks &amp; Diminishing Effect'!F16*$E$2</f>
        <v>21.234777000000001</v>
      </c>
      <c r="G17" s="3">
        <f>Data!E13^'Adstocks &amp; Diminishing Effect'!$G$3</f>
        <v>0</v>
      </c>
      <c r="H17" s="3">
        <f>Data!F13+'Adstocks &amp; Diminishing Effect'!H16*$E$2</f>
        <v>0</v>
      </c>
      <c r="I17" s="3">
        <f>Data!G13+'Adstocks &amp; Diminishing Effect'!I16*$E$2</f>
        <v>62.510247654075997</v>
      </c>
      <c r="J17" s="1">
        <v>1</v>
      </c>
      <c r="R17" s="38" t="s">
        <v>23</v>
      </c>
      <c r="S17" s="38">
        <v>45</v>
      </c>
      <c r="T17" s="38">
        <v>950899.23375675839</v>
      </c>
      <c r="U17" s="38">
        <v>21131.09408348352</v>
      </c>
      <c r="V17" s="38"/>
      <c r="W17" s="38"/>
    </row>
    <row r="18" spans="1:26" ht="14" thickBot="1">
      <c r="A18" s="1">
        <v>13</v>
      </c>
      <c r="B18" s="2">
        <v>3581.54</v>
      </c>
      <c r="C18" s="3">
        <v>0</v>
      </c>
      <c r="D18" s="3">
        <v>0</v>
      </c>
      <c r="E18" s="3">
        <f>Data!C14+'Adstocks &amp; Diminishing Effect'!E17*$E$2</f>
        <v>0</v>
      </c>
      <c r="F18" s="3">
        <f>Data!D14+'Adstocks &amp; Diminishing Effect'!F17*$E$2</f>
        <v>21.3704331</v>
      </c>
      <c r="G18" s="3">
        <f>Data!E14^'Adstocks &amp; Diminishing Effect'!$G$3</f>
        <v>0</v>
      </c>
      <c r="H18" s="3">
        <f>Data!F14+'Adstocks &amp; Diminishing Effect'!H17*$E$2</f>
        <v>0</v>
      </c>
      <c r="I18" s="3">
        <f>Data!G14+'Adstocks &amp; Diminishing Effect'!I17*$E$2</f>
        <v>60.653074296222798</v>
      </c>
      <c r="J18" s="1">
        <v>1</v>
      </c>
      <c r="R18" s="39" t="s">
        <v>24</v>
      </c>
      <c r="S18" s="39">
        <v>51</v>
      </c>
      <c r="T18" s="39">
        <v>38677944.241269238</v>
      </c>
      <c r="U18" s="39"/>
      <c r="V18" s="39"/>
      <c r="W18" s="39"/>
    </row>
    <row r="19" spans="1:26" ht="14" thickBot="1">
      <c r="A19" s="1">
        <v>14</v>
      </c>
      <c r="B19" s="2">
        <v>2962.99</v>
      </c>
      <c r="C19" s="3">
        <v>0</v>
      </c>
      <c r="D19" s="3">
        <v>0</v>
      </c>
      <c r="E19" s="3">
        <f>Data!C15+'Adstocks &amp; Diminishing Effect'!E18*$E$2</f>
        <v>0</v>
      </c>
      <c r="F19" s="3">
        <f>Data!D15+'Adstocks &amp; Diminishing Effect'!F18*$E$2</f>
        <v>21.411129930000001</v>
      </c>
      <c r="G19" s="3">
        <f>Data!E15^'Adstocks &amp; Diminishing Effect'!$G$3</f>
        <v>0</v>
      </c>
      <c r="H19" s="3">
        <f>Data!F15+'Adstocks &amp; Diminishing Effect'!H18*$E$2</f>
        <v>0</v>
      </c>
      <c r="I19" s="3">
        <f>Data!G15+'Adstocks &amp; Diminishing Effect'!I18*$E$2</f>
        <v>63.295922288866841</v>
      </c>
      <c r="J19" s="1">
        <v>0</v>
      </c>
    </row>
    <row r="20" spans="1:26">
      <c r="A20" s="1">
        <v>15</v>
      </c>
      <c r="B20" s="2">
        <v>2510.8200000000002</v>
      </c>
      <c r="C20" s="3">
        <v>0</v>
      </c>
      <c r="D20" s="3">
        <v>0</v>
      </c>
      <c r="E20" s="3">
        <f>Data!C16+'Adstocks &amp; Diminishing Effect'!E19*$E$2</f>
        <v>0</v>
      </c>
      <c r="F20" s="3">
        <f>Data!D16+'Adstocks &amp; Diminishing Effect'!F19*$E$2</f>
        <v>21.423338979</v>
      </c>
      <c r="G20" s="3">
        <f>Data!E16^'Adstocks &amp; Diminishing Effect'!$G$3</f>
        <v>0</v>
      </c>
      <c r="H20" s="3">
        <f>Data!F16+'Adstocks &amp; Diminishing Effect'!H19*$E$2</f>
        <v>0</v>
      </c>
      <c r="I20" s="3">
        <f>Data!G16+'Adstocks &amp; Diminishing Effect'!I19*$E$2</f>
        <v>66.98877668666006</v>
      </c>
      <c r="J20" s="1">
        <v>0</v>
      </c>
      <c r="R20" s="40"/>
      <c r="S20" s="40" t="s">
        <v>31</v>
      </c>
      <c r="T20" s="40" t="s">
        <v>19</v>
      </c>
      <c r="U20" s="40" t="s">
        <v>32</v>
      </c>
      <c r="V20" s="40" t="s">
        <v>33</v>
      </c>
      <c r="W20" s="40" t="s">
        <v>34</v>
      </c>
      <c r="X20" s="40" t="s">
        <v>35</v>
      </c>
      <c r="Y20" s="40" t="s">
        <v>36</v>
      </c>
      <c r="Z20" s="40" t="s">
        <v>37</v>
      </c>
    </row>
    <row r="21" spans="1:26">
      <c r="A21" s="1">
        <v>16</v>
      </c>
      <c r="B21" s="2">
        <v>2523.34</v>
      </c>
      <c r="C21" s="3">
        <v>0</v>
      </c>
      <c r="D21" s="3">
        <v>0</v>
      </c>
      <c r="E21" s="3">
        <f>Data!C17+'Adstocks &amp; Diminishing Effect'!E20*$E$2</f>
        <v>0</v>
      </c>
      <c r="F21" s="3">
        <f>Data!D17+'Adstocks &amp; Diminishing Effect'!F20*$E$2</f>
        <v>21.427001693699999</v>
      </c>
      <c r="G21" s="3">
        <f>Data!E17^'Adstocks &amp; Diminishing Effect'!$G$3</f>
        <v>0</v>
      </c>
      <c r="H21" s="3">
        <f>Data!F17+'Adstocks &amp; Diminishing Effect'!H20*$E$2</f>
        <v>0.5</v>
      </c>
      <c r="I21" s="3">
        <f>Data!G17+'Adstocks &amp; Diminishing Effect'!I20*$E$2</f>
        <v>65.796633005998018</v>
      </c>
      <c r="J21" s="1">
        <v>0</v>
      </c>
      <c r="R21" s="38" t="s">
        <v>25</v>
      </c>
      <c r="S21" s="38">
        <v>1645.9019275198698</v>
      </c>
      <c r="T21" s="38">
        <v>135.65299921317123</v>
      </c>
      <c r="U21" s="38">
        <v>12.133177571204492</v>
      </c>
      <c r="V21" s="38">
        <v>8.7131640580372885E-16</v>
      </c>
      <c r="W21" s="38">
        <v>1372.6827620927709</v>
      </c>
      <c r="X21" s="38">
        <v>1919.1210929469687</v>
      </c>
      <c r="Y21" s="38">
        <v>1372.6827620927709</v>
      </c>
      <c r="Z21" s="38">
        <v>1919.1210929469687</v>
      </c>
    </row>
    <row r="22" spans="1:26">
      <c r="A22" s="1">
        <v>17</v>
      </c>
      <c r="B22" s="2">
        <v>2708.6</v>
      </c>
      <c r="C22" s="3">
        <v>0</v>
      </c>
      <c r="D22" s="3">
        <v>0</v>
      </c>
      <c r="E22" s="3">
        <f>Data!C18+'Adstocks &amp; Diminishing Effect'!E21*$E$2</f>
        <v>0</v>
      </c>
      <c r="F22" s="3">
        <f>Data!D18+'Adstocks &amp; Diminishing Effect'!F21*$E$2</f>
        <v>21.428100508109999</v>
      </c>
      <c r="G22" s="3">
        <f>Data!E18^'Adstocks &amp; Diminishing Effect'!$G$3</f>
        <v>0</v>
      </c>
      <c r="H22" s="3">
        <f>Data!F18+'Adstocks &amp; Diminishing Effect'!H21*$E$2</f>
        <v>0.65</v>
      </c>
      <c r="I22" s="3">
        <f>Data!G18+'Adstocks &amp; Diminishing Effect'!I21*$E$2</f>
        <v>64.7389899017994</v>
      </c>
      <c r="J22" s="1">
        <v>0</v>
      </c>
      <c r="R22" s="38" t="s">
        <v>57</v>
      </c>
      <c r="S22" s="38">
        <v>3.8212800746757183</v>
      </c>
      <c r="T22" s="38">
        <v>0.49852543128569732</v>
      </c>
      <c r="U22" s="38">
        <v>7.6651657766397898</v>
      </c>
      <c r="V22" s="38">
        <v>1.0633660686585061E-9</v>
      </c>
      <c r="W22" s="38">
        <v>2.8171983140799099</v>
      </c>
      <c r="X22" s="38">
        <v>4.8253618352715266</v>
      </c>
      <c r="Y22" s="38">
        <v>2.8171983140799099</v>
      </c>
      <c r="Z22" s="38">
        <v>4.8253618352715266</v>
      </c>
    </row>
    <row r="23" spans="1:26">
      <c r="A23" s="1">
        <v>18</v>
      </c>
      <c r="B23" s="2">
        <v>2459.0300000000002</v>
      </c>
      <c r="C23" s="3">
        <v>0</v>
      </c>
      <c r="D23" s="3">
        <v>0</v>
      </c>
      <c r="E23" s="3">
        <f>Data!C19+'Adstocks &amp; Diminishing Effect'!E22*$E$2</f>
        <v>0</v>
      </c>
      <c r="F23" s="3">
        <f>Data!D19+'Adstocks &amp; Diminishing Effect'!F22*$E$2</f>
        <v>26.428430152432998</v>
      </c>
      <c r="G23" s="3">
        <f>Data!E19^'Adstocks &amp; Diminishing Effect'!$G$3</f>
        <v>0</v>
      </c>
      <c r="H23" s="3">
        <f>Data!F19+'Adstocks &amp; Diminishing Effect'!H22*$E$2</f>
        <v>0.69500000000000006</v>
      </c>
      <c r="I23" s="3">
        <f>Data!G19+'Adstocks &amp; Diminishing Effect'!I22*$E$2</f>
        <v>69.62169697053983</v>
      </c>
      <c r="J23" s="1">
        <v>0</v>
      </c>
      <c r="R23" s="38" t="s">
        <v>3</v>
      </c>
      <c r="S23" s="38">
        <v>1.618964267590711</v>
      </c>
      <c r="T23" s="38">
        <v>4.4955446317512893</v>
      </c>
      <c r="U23" s="38">
        <v>0.36012639184054224</v>
      </c>
      <c r="V23" s="38">
        <v>0.72043742253526233</v>
      </c>
      <c r="W23" s="38">
        <v>-7.4355274100846547</v>
      </c>
      <c r="X23" s="38">
        <v>10.673455945266076</v>
      </c>
      <c r="Y23" s="38">
        <v>-7.4355274100846547</v>
      </c>
      <c r="Z23" s="38">
        <v>10.673455945266076</v>
      </c>
    </row>
    <row r="24" spans="1:26">
      <c r="A24" s="1">
        <v>19</v>
      </c>
      <c r="B24" s="2">
        <v>3429.26</v>
      </c>
      <c r="C24" s="3">
        <v>0</v>
      </c>
      <c r="D24" s="3">
        <v>0</v>
      </c>
      <c r="E24" s="3">
        <f>Data!C20+'Adstocks &amp; Diminishing Effect'!E23*$E$2</f>
        <v>0</v>
      </c>
      <c r="F24" s="3">
        <f>Data!D20+'Adstocks &amp; Diminishing Effect'!F23*$E$2</f>
        <v>27.928529045729899</v>
      </c>
      <c r="G24" s="3">
        <f>Data!E20^'Adstocks &amp; Diminishing Effect'!$G$3</f>
        <v>0</v>
      </c>
      <c r="H24" s="3">
        <f>Data!F20+'Adstocks &amp; Diminishing Effect'!H23*$E$2</f>
        <v>0.70850000000000002</v>
      </c>
      <c r="I24" s="3">
        <f>Data!G20+'Adstocks &amp; Diminishing Effect'!I23*$E$2</f>
        <v>71.086509091161957</v>
      </c>
      <c r="J24" s="1">
        <v>1</v>
      </c>
      <c r="R24" s="38" t="s">
        <v>59</v>
      </c>
      <c r="S24" s="38">
        <v>7.8760969571665704</v>
      </c>
      <c r="T24" s="38">
        <v>2.4658954882744082</v>
      </c>
      <c r="U24" s="38">
        <v>3.1940108551308186</v>
      </c>
      <c r="V24" s="38">
        <v>2.5630117188591931E-3</v>
      </c>
      <c r="W24" s="38">
        <v>2.9095284976070972</v>
      </c>
      <c r="X24" s="38">
        <v>12.842665416726044</v>
      </c>
      <c r="Y24" s="38">
        <v>2.9095284976070972</v>
      </c>
      <c r="Z24" s="38">
        <v>12.842665416726044</v>
      </c>
    </row>
    <row r="25" spans="1:26">
      <c r="A25" s="1">
        <v>20</v>
      </c>
      <c r="B25" s="2">
        <v>2707.15</v>
      </c>
      <c r="C25" s="3">
        <v>0</v>
      </c>
      <c r="D25" s="3">
        <v>0</v>
      </c>
      <c r="E25" s="3">
        <f>Data!C21+'Adstocks &amp; Diminishing Effect'!E24*$E$2</f>
        <v>0</v>
      </c>
      <c r="F25" s="3">
        <f>Data!D21+'Adstocks &amp; Diminishing Effect'!F24*$E$2</f>
        <v>28.37855871371897</v>
      </c>
      <c r="G25" s="3">
        <f>Data!E21^'Adstocks &amp; Diminishing Effect'!$G$3</f>
        <v>0</v>
      </c>
      <c r="H25" s="3">
        <f>Data!F21+'Adstocks &amp; Diminishing Effect'!H24*$E$2</f>
        <v>0.71255000000000002</v>
      </c>
      <c r="I25" s="3">
        <f>Data!G21+'Adstocks &amp; Diminishing Effect'!I24*$E$2</f>
        <v>74.12595272734859</v>
      </c>
      <c r="J25" s="1">
        <v>0</v>
      </c>
      <c r="R25" s="38" t="s">
        <v>5</v>
      </c>
      <c r="S25" s="38">
        <v>-475.92231893984427</v>
      </c>
      <c r="T25" s="38">
        <v>71.500078818013435</v>
      </c>
      <c r="U25" s="38">
        <v>-6.6562488714340038</v>
      </c>
      <c r="V25" s="38">
        <v>3.3013561780589422E-8</v>
      </c>
      <c r="W25" s="38">
        <v>-619.9308699924527</v>
      </c>
      <c r="X25" s="38">
        <v>-331.91376788723585</v>
      </c>
      <c r="Y25" s="38">
        <v>-619.9308699924527</v>
      </c>
      <c r="Z25" s="38">
        <v>-331.91376788723585</v>
      </c>
    </row>
    <row r="26" spans="1:26">
      <c r="A26" s="1">
        <v>21</v>
      </c>
      <c r="B26" s="2">
        <v>2658.95</v>
      </c>
      <c r="C26" s="3">
        <v>0</v>
      </c>
      <c r="D26" s="3">
        <v>0</v>
      </c>
      <c r="E26" s="3">
        <f>Data!C22+'Adstocks &amp; Diminishing Effect'!E25*$E$2</f>
        <v>0</v>
      </c>
      <c r="F26" s="3">
        <f>Data!D22+'Adstocks &amp; Diminishing Effect'!F25*$E$2</f>
        <v>28.51356761411569</v>
      </c>
      <c r="G26" s="3">
        <f>Data!E22^'Adstocks &amp; Diminishing Effect'!$G$3</f>
        <v>0</v>
      </c>
      <c r="H26" s="3">
        <f>Data!F22+'Adstocks &amp; Diminishing Effect'!H25*$E$2</f>
        <v>0.71376499999999998</v>
      </c>
      <c r="I26" s="3">
        <f>Data!G22+'Adstocks &amp; Diminishing Effect'!I25*$E$2</f>
        <v>77.637785818204577</v>
      </c>
      <c r="J26" s="1">
        <v>0</v>
      </c>
      <c r="R26" s="38" t="s">
        <v>6</v>
      </c>
      <c r="S26" s="38">
        <v>17.262155210706798</v>
      </c>
      <c r="T26" s="38">
        <v>2.7433344484916167</v>
      </c>
      <c r="U26" s="38">
        <v>6.292399098548902</v>
      </c>
      <c r="V26" s="38">
        <v>1.1479644613369062E-7</v>
      </c>
      <c r="W26" s="38">
        <v>11.736796001166267</v>
      </c>
      <c r="X26" s="38">
        <v>22.78751442024733</v>
      </c>
      <c r="Y26" s="38">
        <v>11.736796001166267</v>
      </c>
      <c r="Z26" s="38">
        <v>22.78751442024733</v>
      </c>
    </row>
    <row r="27" spans="1:26" ht="14" thickBot="1">
      <c r="A27" s="1">
        <v>22</v>
      </c>
      <c r="B27" s="2">
        <v>2848.53</v>
      </c>
      <c r="C27" s="3">
        <v>0</v>
      </c>
      <c r="D27" s="3">
        <v>0</v>
      </c>
      <c r="E27" s="3">
        <f>Data!C23+'Adstocks &amp; Diminishing Effect'!E26*$E$2</f>
        <v>0</v>
      </c>
      <c r="F27" s="3">
        <f>Data!D23+'Adstocks &amp; Diminishing Effect'!F26*$E$2</f>
        <v>28.554070284234705</v>
      </c>
      <c r="G27" s="3">
        <f>Data!E23^'Adstocks &amp; Diminishing Effect'!$G$3</f>
        <v>0</v>
      </c>
      <c r="H27" s="3">
        <f>Data!F23+'Adstocks &amp; Diminishing Effect'!H26*$E$2</f>
        <v>0.71412949999999997</v>
      </c>
      <c r="I27" s="3">
        <f>Data!G23+'Adstocks &amp; Diminishing Effect'!I26*$E$2</f>
        <v>84.99133574546137</v>
      </c>
      <c r="J27" s="1">
        <v>0</v>
      </c>
      <c r="R27" s="39" t="s">
        <v>7</v>
      </c>
      <c r="S27" s="39">
        <v>852.36499980814926</v>
      </c>
      <c r="T27" s="39">
        <v>53.94050834790054</v>
      </c>
      <c r="U27" s="39">
        <v>15.801945994106021</v>
      </c>
      <c r="V27" s="39">
        <v>5.5389876190023872E-20</v>
      </c>
      <c r="W27" s="39">
        <v>743.72323914668721</v>
      </c>
      <c r="X27" s="39">
        <v>961.00676046961132</v>
      </c>
      <c r="Y27" s="39">
        <v>743.72323914668721</v>
      </c>
      <c r="Z27" s="39">
        <v>961.00676046961132</v>
      </c>
    </row>
    <row r="28" spans="1:26">
      <c r="A28" s="1">
        <v>23</v>
      </c>
      <c r="B28" s="2">
        <v>2801.63</v>
      </c>
      <c r="C28" s="3">
        <v>0</v>
      </c>
      <c r="D28" s="3">
        <v>0</v>
      </c>
      <c r="E28" s="3">
        <f>Data!C24+'Adstocks &amp; Diminishing Effect'!E27*$E$2</f>
        <v>0</v>
      </c>
      <c r="F28" s="3">
        <f>Data!D24+'Adstocks &amp; Diminishing Effect'!F27*$E$2</f>
        <v>28.566221085270413</v>
      </c>
      <c r="G28" s="3">
        <f>Data!E24^'Adstocks &amp; Diminishing Effect'!$G$3</f>
        <v>0</v>
      </c>
      <c r="H28" s="3">
        <f>Data!F24+'Adstocks &amp; Diminishing Effect'!H27*$E$2</f>
        <v>0.71423884999999998</v>
      </c>
      <c r="I28" s="3">
        <f>Data!G24+'Adstocks &amp; Diminishing Effect'!I27*$E$2</f>
        <v>90.19740072363841</v>
      </c>
      <c r="J28" s="1">
        <v>0</v>
      </c>
    </row>
    <row r="29" spans="1:26">
      <c r="A29" s="1">
        <v>24</v>
      </c>
      <c r="B29" s="2">
        <v>4645.67</v>
      </c>
      <c r="C29" s="3">
        <v>200</v>
      </c>
      <c r="D29" s="3">
        <v>0</v>
      </c>
      <c r="E29" s="3">
        <f>Data!C25+'Adstocks &amp; Diminishing Effect'!E28*$E$2</f>
        <v>200</v>
      </c>
      <c r="F29" s="3">
        <f>Data!D25+'Adstocks &amp; Diminishing Effect'!F28*$E$2</f>
        <v>48.569866325581124</v>
      </c>
      <c r="G29" s="3">
        <f>Data!E25^'Adstocks &amp; Diminishing Effect'!$G$3</f>
        <v>0</v>
      </c>
      <c r="H29" s="3">
        <f>Data!F25+'Adstocks &amp; Diminishing Effect'!H28*$E$2</f>
        <v>0.71427165500000001</v>
      </c>
      <c r="I29" s="3">
        <f>Data!G25+'Adstocks &amp; Diminishing Effect'!I28*$E$2</f>
        <v>94.659220217091516</v>
      </c>
      <c r="J29" s="1">
        <v>1</v>
      </c>
    </row>
    <row r="30" spans="1:26">
      <c r="A30" s="1">
        <v>25</v>
      </c>
      <c r="B30" s="2">
        <v>4034.12</v>
      </c>
      <c r="C30" s="3">
        <v>200</v>
      </c>
      <c r="D30" s="3">
        <v>0</v>
      </c>
      <c r="E30" s="3">
        <f>Data!C26+'Adstocks &amp; Diminishing Effect'!E29*$E$2</f>
        <v>260</v>
      </c>
      <c r="F30" s="3">
        <f>Data!D26+'Adstocks &amp; Diminishing Effect'!F29*$E$2</f>
        <v>54.570959897674335</v>
      </c>
      <c r="G30" s="3">
        <f>Data!E26^'Adstocks &amp; Diminishing Effect'!$G$3</f>
        <v>0</v>
      </c>
      <c r="H30" s="3">
        <f>Data!F26+'Adstocks &amp; Diminishing Effect'!H29*$E$2</f>
        <v>0.71428149649999995</v>
      </c>
      <c r="I30" s="3">
        <f>Data!G26+'Adstocks &amp; Diminishing Effect'!I29*$E$2</f>
        <v>94.697766065127453</v>
      </c>
      <c r="J30" s="1">
        <v>0</v>
      </c>
      <c r="R30" s="17" t="s">
        <v>62</v>
      </c>
    </row>
    <row r="31" spans="1:26">
      <c r="A31" s="1">
        <v>26</v>
      </c>
      <c r="B31" s="2">
        <v>4510.32</v>
      </c>
      <c r="C31" s="3">
        <v>200</v>
      </c>
      <c r="D31" s="2">
        <v>70</v>
      </c>
      <c r="E31" s="3">
        <f>Data!C27+'Adstocks &amp; Diminishing Effect'!E30*$E$2</f>
        <v>278</v>
      </c>
      <c r="F31" s="3">
        <f>Data!D27+'Adstocks &amp; Diminishing Effect'!F30*$E$2</f>
        <v>56.371287969302301</v>
      </c>
      <c r="G31" s="3">
        <f>Data!E27^'Adstocks &amp; Diminishing Effect'!$G$3</f>
        <v>29.928050775697603</v>
      </c>
      <c r="H31" s="3">
        <f>Data!F27+'Adstocks &amp; Diminishing Effect'!H30*$E$2</f>
        <v>0.71428444894999998</v>
      </c>
      <c r="I31" s="3">
        <f>Data!G27+'Adstocks &amp; Diminishing Effect'!I30*$E$2</f>
        <v>102.80932981953825</v>
      </c>
      <c r="J31" s="1">
        <v>0</v>
      </c>
      <c r="R31" s="17" t="s">
        <v>63</v>
      </c>
      <c r="S31" s="17" t="s">
        <v>64</v>
      </c>
      <c r="T31" s="17" t="s">
        <v>65</v>
      </c>
    </row>
    <row r="32" spans="1:26">
      <c r="A32" s="1">
        <v>27</v>
      </c>
      <c r="B32" s="2">
        <v>4436.8999999999996</v>
      </c>
      <c r="C32" s="3">
        <v>200</v>
      </c>
      <c r="D32" s="2">
        <v>70</v>
      </c>
      <c r="E32" s="3">
        <f>Data!C28+'Adstocks &amp; Diminishing Effect'!E31*$E$2</f>
        <v>283.39999999999998</v>
      </c>
      <c r="F32" s="3">
        <f>Data!D28+'Adstocks &amp; Diminishing Effect'!F31*$E$2</f>
        <v>66.911386390790682</v>
      </c>
      <c r="G32" s="3">
        <f>Data!E28^'Adstocks &amp; Diminishing Effect'!$G$3</f>
        <v>29.928050775697603</v>
      </c>
      <c r="H32" s="3">
        <f>Data!F28+'Adstocks &amp; Diminishing Effect'!H31*$E$2</f>
        <v>0.714285334685</v>
      </c>
      <c r="I32" s="3">
        <f>Data!G28+'Adstocks &amp; Diminishing Effect'!I31*$E$2</f>
        <v>106.24279894586148</v>
      </c>
      <c r="J32" s="1">
        <v>0</v>
      </c>
      <c r="R32">
        <v>30</v>
      </c>
      <c r="S32" s="19">
        <f>R32^$G$3*$S$24</f>
        <v>119.67627349360365</v>
      </c>
      <c r="T32" s="19">
        <f>S32/R32</f>
        <v>3.9892091164534547</v>
      </c>
    </row>
    <row r="33" spans="1:20">
      <c r="A33" s="1">
        <v>28</v>
      </c>
      <c r="B33" s="2">
        <v>5427.97</v>
      </c>
      <c r="C33" s="3">
        <v>200</v>
      </c>
      <c r="D33" s="2">
        <v>70</v>
      </c>
      <c r="E33" s="3">
        <f>Data!C29+'Adstocks &amp; Diminishing Effect'!E32*$E$2</f>
        <v>285.02</v>
      </c>
      <c r="F33" s="3">
        <f>Data!D29+'Adstocks &amp; Diminishing Effect'!F32*$E$2</f>
        <v>70.073415917237199</v>
      </c>
      <c r="G33" s="3">
        <f>Data!E29^'Adstocks &amp; Diminishing Effect'!$G$3</f>
        <v>29.928050775697603</v>
      </c>
      <c r="H33" s="3">
        <f>Data!F29+'Adstocks &amp; Diminishing Effect'!H32*$E$2</f>
        <v>0.71428560040550004</v>
      </c>
      <c r="I33" s="3">
        <f>Data!G29+'Adstocks &amp; Diminishing Effect'!I32*$E$2</f>
        <v>108.97283968375844</v>
      </c>
      <c r="J33" s="1">
        <v>1</v>
      </c>
      <c r="R33">
        <f>R32+10</f>
        <v>40</v>
      </c>
      <c r="S33" s="19">
        <f t="shared" ref="S33:S49" si="0">R33^$G$3*$S$24</f>
        <v>150.64650027149906</v>
      </c>
      <c r="T33" s="19">
        <f t="shared" ref="T33:T49" si="1">S33/R33</f>
        <v>3.7661625067874764</v>
      </c>
    </row>
    <row r="34" spans="1:20">
      <c r="A34" s="1">
        <v>29</v>
      </c>
      <c r="B34" s="2">
        <v>4758.76</v>
      </c>
      <c r="C34" s="3">
        <v>200</v>
      </c>
      <c r="D34" s="2">
        <v>70</v>
      </c>
      <c r="E34" s="3">
        <f>Data!C30+'Adstocks &amp; Diminishing Effect'!E33*$E$2</f>
        <v>285.50599999999997</v>
      </c>
      <c r="F34" s="3">
        <f>Data!D30+'Adstocks &amp; Diminishing Effect'!F33*$E$2</f>
        <v>71.022024775171161</v>
      </c>
      <c r="G34" s="3">
        <f>Data!E30^'Adstocks &amp; Diminishing Effect'!$G$3</f>
        <v>29.928050775697603</v>
      </c>
      <c r="H34" s="3">
        <f>Data!F30+'Adstocks &amp; Diminishing Effect'!H33*$E$2</f>
        <v>0.71428568012164995</v>
      </c>
      <c r="I34" s="3">
        <f>Data!G30+'Adstocks &amp; Diminishing Effect'!I33*$E$2</f>
        <v>108.09185190512753</v>
      </c>
      <c r="J34" s="1">
        <v>0</v>
      </c>
      <c r="R34">
        <f t="shared" ref="R34:R49" si="2">R33+10</f>
        <v>50</v>
      </c>
      <c r="S34" s="19">
        <f t="shared" si="0"/>
        <v>180.08894639908581</v>
      </c>
      <c r="T34" s="19">
        <f t="shared" si="1"/>
        <v>3.6017789279817163</v>
      </c>
    </row>
    <row r="35" spans="1:20">
      <c r="A35" s="1">
        <v>30</v>
      </c>
      <c r="B35" s="2">
        <v>4773.62</v>
      </c>
      <c r="C35" s="3">
        <v>200</v>
      </c>
      <c r="D35" s="2">
        <v>140</v>
      </c>
      <c r="E35" s="3">
        <f>Data!C31+'Adstocks &amp; Diminishing Effect'!E34*$E$2</f>
        <v>285.65179999999998</v>
      </c>
      <c r="F35" s="3">
        <f>Data!D31+'Adstocks &amp; Diminishing Effect'!F34*$E$2</f>
        <v>71.306607432551345</v>
      </c>
      <c r="G35" s="3">
        <f>Data!E31^'Adstocks &amp; Diminishing Effect'!$G$3</f>
        <v>52.10776292227709</v>
      </c>
      <c r="H35" s="3">
        <f>Data!F31+'Adstocks &amp; Diminishing Effect'!H34*$E$2</f>
        <v>0.71428570403649494</v>
      </c>
      <c r="I35" s="3">
        <f>Data!G31+'Adstocks &amp; Diminishing Effect'!I34*$E$2</f>
        <v>112.02755557153824</v>
      </c>
      <c r="J35" s="1">
        <v>0</v>
      </c>
      <c r="R35">
        <f t="shared" si="2"/>
        <v>60</v>
      </c>
      <c r="S35" s="19">
        <f t="shared" si="0"/>
        <v>208.36849460607533</v>
      </c>
      <c r="T35" s="19">
        <f t="shared" si="1"/>
        <v>3.472808243434589</v>
      </c>
    </row>
    <row r="36" spans="1:20">
      <c r="A36" s="1">
        <v>31</v>
      </c>
      <c r="B36" s="2">
        <v>4866.54</v>
      </c>
      <c r="C36" s="3">
        <v>200</v>
      </c>
      <c r="D36" s="2">
        <v>140</v>
      </c>
      <c r="E36" s="3">
        <f>Data!C32+'Adstocks &amp; Diminishing Effect'!E35*$E$2</f>
        <v>285.69553999999999</v>
      </c>
      <c r="F36" s="3">
        <f>Data!D32+'Adstocks &amp; Diminishing Effect'!F35*$E$2</f>
        <v>71.391982229765404</v>
      </c>
      <c r="G36" s="3">
        <f>Data!E32^'Adstocks &amp; Diminishing Effect'!$G$3</f>
        <v>52.10776292227709</v>
      </c>
      <c r="H36" s="3">
        <f>Data!F32+'Adstocks &amp; Diminishing Effect'!H35*$E$2</f>
        <v>0.71428571121094842</v>
      </c>
      <c r="I36" s="3">
        <f>Data!G32+'Adstocks &amp; Diminishing Effect'!I35*$E$2</f>
        <v>113.80826667146147</v>
      </c>
      <c r="J36" s="1">
        <v>0</v>
      </c>
      <c r="R36">
        <f t="shared" si="2"/>
        <v>70</v>
      </c>
      <c r="S36" s="19">
        <f t="shared" si="0"/>
        <v>235.7162296483985</v>
      </c>
      <c r="T36" s="19">
        <f t="shared" si="1"/>
        <v>3.3673747092628354</v>
      </c>
    </row>
    <row r="37" spans="1:20">
      <c r="A37" s="1">
        <v>32</v>
      </c>
      <c r="B37" s="2">
        <v>4846.53</v>
      </c>
      <c r="C37" s="3">
        <v>200</v>
      </c>
      <c r="D37" s="2">
        <v>140</v>
      </c>
      <c r="E37" s="3">
        <f>Data!C33+'Adstocks &amp; Diminishing Effect'!E36*$E$2</f>
        <v>285.708662</v>
      </c>
      <c r="F37" s="3">
        <f>Data!D33+'Adstocks &amp; Diminishing Effect'!F36*$E$2</f>
        <v>61.417594668929624</v>
      </c>
      <c r="G37" s="3">
        <f>Data!E33^'Adstocks &amp; Diminishing Effect'!$G$3</f>
        <v>52.10776292227709</v>
      </c>
      <c r="H37" s="3">
        <f>Data!F33+'Adstocks &amp; Diminishing Effect'!H36*$E$2</f>
        <v>0.7142857133632845</v>
      </c>
      <c r="I37" s="3">
        <f>Data!G33+'Adstocks &amp; Diminishing Effect'!I36*$E$2</f>
        <v>110.04248000143843</v>
      </c>
      <c r="J37" s="1">
        <v>0</v>
      </c>
      <c r="R37">
        <f t="shared" si="2"/>
        <v>80</v>
      </c>
      <c r="S37" s="19">
        <f t="shared" si="0"/>
        <v>262.29079133988637</v>
      </c>
      <c r="T37" s="19">
        <f t="shared" si="1"/>
        <v>3.2786348917485797</v>
      </c>
    </row>
    <row r="38" spans="1:20">
      <c r="A38" s="1">
        <v>33</v>
      </c>
      <c r="B38" s="2">
        <v>5209.8999999999996</v>
      </c>
      <c r="C38" s="3">
        <v>200</v>
      </c>
      <c r="D38" s="2">
        <v>140</v>
      </c>
      <c r="E38" s="3">
        <f>Data!C34+'Adstocks &amp; Diminishing Effect'!E37*$E$2</f>
        <v>285.71259859999998</v>
      </c>
      <c r="F38" s="3">
        <f>Data!D34+'Adstocks &amp; Diminishing Effect'!F37*$E$2</f>
        <v>58.425278400678891</v>
      </c>
      <c r="G38" s="3">
        <f>Data!E34^'Adstocks &amp; Diminishing Effect'!$G$3</f>
        <v>52.10776292227709</v>
      </c>
      <c r="H38" s="3">
        <f>Data!F34+'Adstocks &amp; Diminishing Effect'!H37*$E$2</f>
        <v>1.4285714008985345E-2</v>
      </c>
      <c r="I38" s="3">
        <f>Data!G34+'Adstocks &amp; Diminishing Effect'!I37*$E$2</f>
        <v>110.31274400043154</v>
      </c>
      <c r="J38" s="1">
        <v>0</v>
      </c>
      <c r="R38">
        <f t="shared" si="2"/>
        <v>90</v>
      </c>
      <c r="S38" s="19">
        <f t="shared" si="0"/>
        <v>288.2073560696997</v>
      </c>
      <c r="T38" s="19">
        <f t="shared" si="1"/>
        <v>3.2023039563299966</v>
      </c>
    </row>
    <row r="39" spans="1:20">
      <c r="A39" s="1">
        <v>34</v>
      </c>
      <c r="B39" s="2">
        <v>4831.16</v>
      </c>
      <c r="C39" s="3">
        <v>200</v>
      </c>
      <c r="D39" s="2">
        <v>35</v>
      </c>
      <c r="E39" s="3">
        <f>Data!C35+'Adstocks &amp; Diminishing Effect'!E38*$E$2</f>
        <v>285.71377957999999</v>
      </c>
      <c r="F39" s="3">
        <f>Data!D35+'Adstocks &amp; Diminishing Effect'!F38*$E$2</f>
        <v>57.527583520203663</v>
      </c>
      <c r="G39" s="3">
        <f>Data!E35^'Adstocks &amp; Diminishing Effect'!$G$3</f>
        <v>17.189151347155786</v>
      </c>
      <c r="H39" s="3">
        <f>Data!F35+'Adstocks &amp; Diminishing Effect'!H38*$E$2</f>
        <v>-0.1957142857973044</v>
      </c>
      <c r="I39" s="3">
        <f>Data!G35+'Adstocks &amp; Diminishing Effect'!I38*$E$2</f>
        <v>105.79382320012945</v>
      </c>
      <c r="J39" s="1">
        <v>0</v>
      </c>
      <c r="R39">
        <f t="shared" si="2"/>
        <v>100</v>
      </c>
      <c r="S39" s="19">
        <f t="shared" si="0"/>
        <v>313.55306746225949</v>
      </c>
      <c r="T39" s="19">
        <f t="shared" si="1"/>
        <v>3.1355306746225948</v>
      </c>
    </row>
    <row r="40" spans="1:20">
      <c r="A40" s="1">
        <v>35</v>
      </c>
      <c r="B40" s="2">
        <v>4999.6400000000003</v>
      </c>
      <c r="C40" s="3">
        <v>200</v>
      </c>
      <c r="D40" s="2">
        <v>35</v>
      </c>
      <c r="E40" s="3">
        <f>Data!C36+'Adstocks &amp; Diminishing Effect'!E39*$E$2</f>
        <v>285.71413387400003</v>
      </c>
      <c r="F40" s="3">
        <f>Data!D36+'Adstocks &amp; Diminishing Effect'!F39*$E$2</f>
        <v>57.258275056061095</v>
      </c>
      <c r="G40" s="3">
        <f>Data!E36^'Adstocks &amp; Diminishing Effect'!$G$3</f>
        <v>17.189151347155786</v>
      </c>
      <c r="H40" s="3">
        <f>Data!F36+'Adstocks &amp; Diminishing Effect'!H39*$E$2</f>
        <v>-0.25871428573919131</v>
      </c>
      <c r="I40" s="3">
        <f>Data!G36+'Adstocks &amp; Diminishing Effect'!I39*$E$2</f>
        <v>108.43814696003884</v>
      </c>
      <c r="J40" s="1">
        <v>0</v>
      </c>
      <c r="R40">
        <f t="shared" si="2"/>
        <v>110</v>
      </c>
      <c r="S40" s="19">
        <f t="shared" si="0"/>
        <v>338.39598526682056</v>
      </c>
      <c r="T40" s="19">
        <f t="shared" si="1"/>
        <v>3.0763271387892779</v>
      </c>
    </row>
    <row r="41" spans="1:20">
      <c r="A41" s="1">
        <v>36</v>
      </c>
      <c r="B41" s="2">
        <v>4073.66</v>
      </c>
      <c r="C41" s="3">
        <v>0</v>
      </c>
      <c r="D41" s="2">
        <v>35</v>
      </c>
      <c r="E41" s="3">
        <f>Data!C37+'Adstocks &amp; Diminishing Effect'!E40*$E$2</f>
        <v>85.714240162199999</v>
      </c>
      <c r="F41" s="3">
        <f>Data!D37+'Adstocks &amp; Diminishing Effect'!F40*$E$2</f>
        <v>37.17748251681833</v>
      </c>
      <c r="G41" s="3">
        <f>Data!E37^'Adstocks &amp; Diminishing Effect'!$G$3</f>
        <v>17.189151347155786</v>
      </c>
      <c r="H41" s="3">
        <f>Data!F37+'Adstocks &amp; Diminishing Effect'!H40*$E$2</f>
        <v>-0.27761428572175739</v>
      </c>
      <c r="I41" s="3">
        <f>Data!G37+'Adstocks &amp; Diminishing Effect'!I40*$E$2</f>
        <v>105.23144408801164</v>
      </c>
      <c r="J41" s="1">
        <v>0</v>
      </c>
      <c r="R41">
        <f t="shared" si="2"/>
        <v>120</v>
      </c>
      <c r="S41" s="19">
        <f t="shared" si="0"/>
        <v>362.7906207049686</v>
      </c>
      <c r="T41" s="19">
        <f t="shared" si="1"/>
        <v>3.023255172541405</v>
      </c>
    </row>
    <row r="42" spans="1:20">
      <c r="A42" s="1">
        <v>37</v>
      </c>
      <c r="B42" s="2">
        <v>3885.19</v>
      </c>
      <c r="C42" s="3">
        <v>0</v>
      </c>
      <c r="D42" s="2">
        <v>35</v>
      </c>
      <c r="E42" s="3">
        <f>Data!C38+'Adstocks &amp; Diminishing Effect'!E41*$E$2</f>
        <v>25.71427204866</v>
      </c>
      <c r="F42" s="3">
        <f>Data!D38+'Adstocks &amp; Diminishing Effect'!F41*$E$2</f>
        <v>31.153244755045499</v>
      </c>
      <c r="G42" s="3">
        <f>Data!E38^'Adstocks &amp; Diminishing Effect'!$G$3</f>
        <v>17.189151347155786</v>
      </c>
      <c r="H42" s="3">
        <f>Data!F38+'Adstocks &amp; Diminishing Effect'!H41*$E$2</f>
        <v>-0.2832842857165272</v>
      </c>
      <c r="I42" s="3">
        <f>Data!G38+'Adstocks &amp; Diminishing Effect'!I41*$E$2</f>
        <v>103.26943322640349</v>
      </c>
      <c r="J42" s="1">
        <v>0</v>
      </c>
      <c r="R42">
        <f t="shared" si="2"/>
        <v>130</v>
      </c>
      <c r="S42" s="19">
        <f t="shared" si="0"/>
        <v>386.78153768150094</v>
      </c>
      <c r="T42" s="19">
        <f t="shared" si="1"/>
        <v>2.9752425975500074</v>
      </c>
    </row>
    <row r="43" spans="1:20">
      <c r="A43" s="1">
        <v>38</v>
      </c>
      <c r="B43" s="2">
        <v>3395.17</v>
      </c>
      <c r="C43" s="3">
        <v>0</v>
      </c>
      <c r="D43" s="3">
        <v>0</v>
      </c>
      <c r="E43" s="3">
        <f>Data!C39+'Adstocks &amp; Diminishing Effect'!E42*$E$2</f>
        <v>7.7142816145979998</v>
      </c>
      <c r="F43" s="3">
        <f>Data!D39+'Adstocks &amp; Diminishing Effect'!F42*$E$2</f>
        <v>29.345973426513652</v>
      </c>
      <c r="G43" s="3">
        <f>Data!E39^'Adstocks &amp; Diminishing Effect'!$G$3</f>
        <v>0</v>
      </c>
      <c r="H43" s="3">
        <f>Data!F39+'Adstocks &amp; Diminishing Effect'!H42*$E$2</f>
        <v>-0.28498528571495818</v>
      </c>
      <c r="I43" s="3">
        <f>Data!G39+'Adstocks &amp; Diminishing Effect'!I42*$E$2</f>
        <v>95.480829967921039</v>
      </c>
      <c r="J43" s="1">
        <v>0</v>
      </c>
      <c r="R43">
        <f t="shared" si="2"/>
        <v>140</v>
      </c>
      <c r="S43" s="19">
        <f t="shared" si="0"/>
        <v>410.40579299690364</v>
      </c>
      <c r="T43" s="19">
        <f t="shared" si="1"/>
        <v>2.9314699499778833</v>
      </c>
    </row>
    <row r="44" spans="1:20">
      <c r="A44" s="1">
        <v>39</v>
      </c>
      <c r="B44" s="2">
        <v>3543.52</v>
      </c>
      <c r="C44" s="3">
        <v>0</v>
      </c>
      <c r="D44" s="3">
        <v>0</v>
      </c>
      <c r="E44" s="3">
        <f>Data!C40+'Adstocks &amp; Diminishing Effect'!E43*$E$2</f>
        <v>2.3142844843793999</v>
      </c>
      <c r="F44" s="3">
        <f>Data!D40+'Adstocks &amp; Diminishing Effect'!F43*$E$2</f>
        <v>28.803792027954096</v>
      </c>
      <c r="G44" s="3">
        <f>Data!E40^'Adstocks &amp; Diminishing Effect'!$G$3</f>
        <v>0</v>
      </c>
      <c r="H44" s="3">
        <f>Data!F40+'Adstocks &amp; Diminishing Effect'!H43*$E$2</f>
        <v>-0.28549558571448747</v>
      </c>
      <c r="I44" s="3">
        <f>Data!G40+'Adstocks &amp; Diminishing Effect'!I43*$E$2</f>
        <v>91.144248990376312</v>
      </c>
      <c r="J44" s="1">
        <v>0</v>
      </c>
      <c r="R44">
        <f t="shared" si="2"/>
        <v>150</v>
      </c>
      <c r="S44" s="19">
        <f t="shared" si="0"/>
        <v>433.69464626446995</v>
      </c>
      <c r="T44" s="19">
        <f t="shared" si="1"/>
        <v>2.8912976417631331</v>
      </c>
    </row>
    <row r="45" spans="1:20">
      <c r="A45" s="1">
        <v>40</v>
      </c>
      <c r="B45" s="2">
        <v>3318.82</v>
      </c>
      <c r="C45" s="3">
        <v>0</v>
      </c>
      <c r="D45" s="3">
        <v>0</v>
      </c>
      <c r="E45" s="3">
        <f>Data!C41+'Adstocks &amp; Diminishing Effect'!E44*$E$2</f>
        <v>0.69428534531381991</v>
      </c>
      <c r="F45" s="3">
        <f>Data!D41+'Adstocks &amp; Diminishing Effect'!F44*$E$2</f>
        <v>28.641137608386231</v>
      </c>
      <c r="G45" s="3">
        <f>Data!E41^'Adstocks &amp; Diminishing Effect'!$G$3</f>
        <v>0</v>
      </c>
      <c r="H45" s="3">
        <f>Data!F41+'Adstocks &amp; Diminishing Effect'!H44*$E$2</f>
        <v>-0.28564867571434627</v>
      </c>
      <c r="I45" s="3">
        <f>Data!G41+'Adstocks &amp; Diminishing Effect'!I44*$E$2</f>
        <v>92.843274697112889</v>
      </c>
      <c r="J45" s="1">
        <v>0</v>
      </c>
      <c r="R45">
        <f t="shared" si="2"/>
        <v>160</v>
      </c>
      <c r="S45" s="19">
        <f t="shared" si="0"/>
        <v>456.67479229664849</v>
      </c>
      <c r="T45" s="19">
        <f t="shared" si="1"/>
        <v>2.8542174518540531</v>
      </c>
    </row>
    <row r="46" spans="1:20">
      <c r="A46" s="1">
        <v>41</v>
      </c>
      <c r="B46" s="2">
        <v>3439.85</v>
      </c>
      <c r="C46" s="3">
        <v>0</v>
      </c>
      <c r="D46" s="3">
        <v>0</v>
      </c>
      <c r="E46" s="3">
        <f>Data!C42+'Adstocks &amp; Diminishing Effect'!E45*$E$2</f>
        <v>0.20828560359414597</v>
      </c>
      <c r="F46" s="3">
        <f>Data!D42+'Adstocks &amp; Diminishing Effect'!F45*$E$2</f>
        <v>23.592341282515868</v>
      </c>
      <c r="G46" s="3">
        <f>Data!E42^'Adstocks &amp; Diminishing Effect'!$G$3</f>
        <v>0</v>
      </c>
      <c r="H46" s="3">
        <f>Data!F42+'Adstocks &amp; Diminishing Effect'!H45*$E$2</f>
        <v>-0.28569460271430391</v>
      </c>
      <c r="I46" s="3">
        <f>Data!G42+'Adstocks &amp; Diminishing Effect'!I45*$E$2</f>
        <v>88.752982409133864</v>
      </c>
      <c r="J46" s="1">
        <v>0</v>
      </c>
      <c r="R46">
        <f t="shared" si="2"/>
        <v>170</v>
      </c>
      <c r="S46" s="19">
        <f t="shared" si="0"/>
        <v>479.36927086911453</v>
      </c>
      <c r="T46" s="19">
        <f t="shared" si="1"/>
        <v>2.8198192404065558</v>
      </c>
    </row>
    <row r="47" spans="1:20">
      <c r="A47" s="1">
        <v>42</v>
      </c>
      <c r="B47" s="2">
        <v>3396.71</v>
      </c>
      <c r="C47" s="3">
        <v>0</v>
      </c>
      <c r="D47" s="3">
        <v>0</v>
      </c>
      <c r="E47" s="3">
        <f>Data!C43+'Adstocks &amp; Diminishing Effect'!E46*$E$2</f>
        <v>6.2485681078243788E-2</v>
      </c>
      <c r="F47" s="3">
        <f>Data!D43+'Adstocks &amp; Diminishing Effect'!F46*$E$2</f>
        <v>22.077702384754758</v>
      </c>
      <c r="G47" s="3">
        <f>Data!E43^'Adstocks &amp; Diminishing Effect'!$G$3</f>
        <v>0</v>
      </c>
      <c r="H47" s="3">
        <f>Data!F43+'Adstocks &amp; Diminishing Effect'!H46*$E$2</f>
        <v>-0.28570838081429117</v>
      </c>
      <c r="I47" s="3">
        <f>Data!G43+'Adstocks &amp; Diminishing Effect'!I46*$E$2</f>
        <v>84.725894722740165</v>
      </c>
      <c r="J47" s="1">
        <v>0</v>
      </c>
      <c r="R47">
        <f t="shared" si="2"/>
        <v>180</v>
      </c>
      <c r="S47" s="19">
        <f t="shared" si="0"/>
        <v>501.79815234512722</v>
      </c>
      <c r="T47" s="19">
        <f t="shared" si="1"/>
        <v>2.7877675130284847</v>
      </c>
    </row>
    <row r="48" spans="1:20">
      <c r="A48" s="1">
        <v>43</v>
      </c>
      <c r="B48" s="2">
        <v>3249.66</v>
      </c>
      <c r="C48" s="3">
        <v>0</v>
      </c>
      <c r="D48" s="3">
        <v>0</v>
      </c>
      <c r="E48" s="3">
        <f>Data!C44+'Adstocks &amp; Diminishing Effect'!E47*$E$2</f>
        <v>1.8745704323473136E-2</v>
      </c>
      <c r="F48" s="3">
        <f>Data!D44+'Adstocks &amp; Diminishing Effect'!F47*$E$2</f>
        <v>21.623310715426427</v>
      </c>
      <c r="G48" s="3">
        <f>Data!E44^'Adstocks &amp; Diminishing Effect'!$G$3</f>
        <v>0</v>
      </c>
      <c r="H48" s="3">
        <f>Data!F44+'Adstocks &amp; Diminishing Effect'!H47*$E$2</f>
        <v>-0.28571251424428734</v>
      </c>
      <c r="I48" s="3">
        <f>Data!G44+'Adstocks &amp; Diminishing Effect'!I47*$E$2</f>
        <v>86.517768416822051</v>
      </c>
      <c r="J48" s="1">
        <v>0</v>
      </c>
      <c r="R48">
        <f>R47+10</f>
        <v>190</v>
      </c>
      <c r="S48" s="19">
        <f t="shared" si="0"/>
        <v>523.97906377103982</v>
      </c>
      <c r="T48" s="19">
        <f t="shared" si="1"/>
        <v>2.7577845461633674</v>
      </c>
    </row>
    <row r="49" spans="1:20">
      <c r="A49" s="1">
        <v>44</v>
      </c>
      <c r="B49" s="2">
        <v>2931.35</v>
      </c>
      <c r="C49" s="3">
        <v>0</v>
      </c>
      <c r="D49" s="3">
        <v>0</v>
      </c>
      <c r="E49" s="3">
        <f>Data!C45+'Adstocks &amp; Diminishing Effect'!E48*$E$2</f>
        <v>5.6237112970419405E-3</v>
      </c>
      <c r="F49" s="3">
        <f>Data!D45+'Adstocks &amp; Diminishing Effect'!F48*$E$2</f>
        <v>21.48699321462793</v>
      </c>
      <c r="G49" s="3">
        <f>Data!E45^'Adstocks &amp; Diminishing Effect'!$G$3</f>
        <v>0</v>
      </c>
      <c r="H49" s="3">
        <f>Data!F45+'Adstocks &amp; Diminishing Effect'!H48*$E$2</f>
        <v>-0.28571375427328621</v>
      </c>
      <c r="I49" s="3">
        <f>Data!G45+'Adstocks &amp; Diminishing Effect'!I48*$E$2</f>
        <v>76.155330525046622</v>
      </c>
      <c r="J49" s="1">
        <v>0</v>
      </c>
      <c r="R49">
        <f t="shared" si="2"/>
        <v>200</v>
      </c>
      <c r="S49" s="19">
        <f t="shared" si="0"/>
        <v>545.92759900499482</v>
      </c>
      <c r="T49" s="19">
        <f t="shared" si="1"/>
        <v>2.7296379950249743</v>
      </c>
    </row>
    <row r="50" spans="1:20">
      <c r="A50" s="1">
        <v>45</v>
      </c>
      <c r="B50" s="2">
        <v>3933.05</v>
      </c>
      <c r="C50" s="3">
        <v>0</v>
      </c>
      <c r="D50" s="3">
        <v>0</v>
      </c>
      <c r="E50" s="3">
        <f>Data!C46+'Adstocks &amp; Diminishing Effect'!E49*$E$2</f>
        <v>1.6871133891125821E-3</v>
      </c>
      <c r="F50" s="3">
        <f>Data!D46+'Adstocks &amp; Diminishing Effect'!F49*$E$2</f>
        <v>16.446097964388379</v>
      </c>
      <c r="G50" s="3">
        <f>Data!E46^'Adstocks &amp; Diminishing Effect'!$G$3</f>
        <v>0</v>
      </c>
      <c r="H50" s="3">
        <f>Data!F46+'Adstocks &amp; Diminishing Effect'!H49*$E$2</f>
        <v>-0.28571412628198589</v>
      </c>
      <c r="I50" s="3">
        <f>Data!G46+'Adstocks &amp; Diminishing Effect'!I49*$E$2</f>
        <v>73.246599157513984</v>
      </c>
      <c r="J50" s="1">
        <v>1</v>
      </c>
    </row>
    <row r="51" spans="1:20">
      <c r="A51" s="1">
        <v>46</v>
      </c>
      <c r="B51" s="2">
        <v>3506.81</v>
      </c>
      <c r="C51" s="3">
        <v>0</v>
      </c>
      <c r="D51" s="3">
        <v>0</v>
      </c>
      <c r="E51" s="3">
        <f>Data!C47+'Adstocks &amp; Diminishing Effect'!E50*$E$2</f>
        <v>5.0613401673377462E-4</v>
      </c>
      <c r="F51" s="3">
        <f>Data!D47+'Adstocks &amp; Diminishing Effect'!F50*$E$2</f>
        <v>14.933829389316514</v>
      </c>
      <c r="G51" s="3">
        <f>Data!E47^'Adstocks &amp; Diminishing Effect'!$G$3</f>
        <v>0</v>
      </c>
      <c r="H51" s="3">
        <f>Data!F47+'Adstocks &amp; Diminishing Effect'!H50*$E$2</f>
        <v>-0.28571423788459577</v>
      </c>
      <c r="I51" s="3">
        <f>Data!G47+'Adstocks &amp; Diminishing Effect'!I50*$E$2</f>
        <v>76.973979747254191</v>
      </c>
      <c r="J51" s="1">
        <v>0</v>
      </c>
    </row>
    <row r="52" spans="1:20">
      <c r="A52" s="1">
        <v>47</v>
      </c>
      <c r="B52" s="2">
        <v>2818.97</v>
      </c>
      <c r="C52" s="3">
        <v>0</v>
      </c>
      <c r="D52" s="3">
        <v>0</v>
      </c>
      <c r="E52" s="3">
        <f>Data!C48+'Adstocks &amp; Diminishing Effect'!E51*$E$2</f>
        <v>1.5184020502013239E-4</v>
      </c>
      <c r="F52" s="3">
        <f>Data!D48+'Adstocks &amp; Diminishing Effect'!F51*$E$2</f>
        <v>14.480148816794955</v>
      </c>
      <c r="G52" s="3">
        <f>Data!E48^'Adstocks &amp; Diminishing Effect'!$G$3</f>
        <v>0</v>
      </c>
      <c r="H52" s="3">
        <f>Data!F48+'Adstocks &amp; Diminishing Effect'!H51*$E$2</f>
        <v>-0.28571427136537875</v>
      </c>
      <c r="I52" s="3">
        <f>Data!G48+'Adstocks &amp; Diminishing Effect'!I51*$E$2</f>
        <v>67.492193924176263</v>
      </c>
      <c r="J52" s="1">
        <v>0</v>
      </c>
    </row>
    <row r="53" spans="1:20">
      <c r="A53" s="1">
        <v>48</v>
      </c>
      <c r="B53" s="2">
        <v>3856.38</v>
      </c>
      <c r="C53" s="3">
        <v>0</v>
      </c>
      <c r="D53" s="3">
        <v>0</v>
      </c>
      <c r="E53" s="3">
        <f>Data!C49+'Adstocks &amp; Diminishing Effect'!E52*$E$2</f>
        <v>4.5552061506039716E-5</v>
      </c>
      <c r="F53" s="3">
        <f>Data!D49+'Adstocks &amp; Diminishing Effect'!F52*$E$2</f>
        <v>14.344044645038487</v>
      </c>
      <c r="G53" s="3">
        <f>Data!E49^'Adstocks &amp; Diminishing Effect'!$G$3</f>
        <v>0</v>
      </c>
      <c r="H53" s="3">
        <f>Data!F49+'Adstocks &amp; Diminishing Effect'!H52*$E$2</f>
        <v>-0.28571428140961364</v>
      </c>
      <c r="I53" s="3">
        <f>Data!G49+'Adstocks &amp; Diminishing Effect'!I52*$E$2</f>
        <v>68.747658177252873</v>
      </c>
      <c r="J53" s="1">
        <v>1</v>
      </c>
    </row>
    <row r="54" spans="1:20">
      <c r="A54" s="1">
        <v>49</v>
      </c>
      <c r="B54" s="2">
        <v>3060.15</v>
      </c>
      <c r="C54" s="3">
        <v>0</v>
      </c>
      <c r="D54" s="3">
        <v>0</v>
      </c>
      <c r="E54" s="3">
        <f>Data!C50+'Adstocks &amp; Diminishing Effect'!E53*$E$2</f>
        <v>1.3665618451811915E-5</v>
      </c>
      <c r="F54" s="3">
        <f>Data!D50+'Adstocks &amp; Diminishing Effect'!F53*$E$2</f>
        <v>4.3032133935115455</v>
      </c>
      <c r="G54" s="3">
        <f>Data!E50^'Adstocks &amp; Diminishing Effect'!$G$3</f>
        <v>0</v>
      </c>
      <c r="H54" s="3">
        <f>Data!F50+'Adstocks &amp; Diminishing Effect'!H53*$E$2</f>
        <v>-0.2857142844228841</v>
      </c>
      <c r="I54" s="3">
        <f>Data!G50+'Adstocks &amp; Diminishing Effect'!I53*$E$2</f>
        <v>65.124297453175856</v>
      </c>
      <c r="J54" s="1">
        <v>0</v>
      </c>
    </row>
    <row r="55" spans="1:20">
      <c r="A55" s="1">
        <v>50</v>
      </c>
      <c r="B55" s="2">
        <v>2761.15</v>
      </c>
      <c r="C55" s="3">
        <v>0</v>
      </c>
      <c r="D55" s="3">
        <v>0</v>
      </c>
      <c r="E55" s="3">
        <f>Data!C51+'Adstocks &amp; Diminishing Effect'!E54*$E$2</f>
        <v>4.0996855355435745E-6</v>
      </c>
      <c r="F55" s="3">
        <f>Data!D51+'Adstocks &amp; Diminishing Effect'!F54*$E$2</f>
        <v>1.2909640180534636</v>
      </c>
      <c r="G55" s="3">
        <f>Data!E51^'Adstocks &amp; Diminishing Effect'!$G$3</f>
        <v>0</v>
      </c>
      <c r="H55" s="3">
        <f>Data!F51+'Adstocks &amp; Diminishing Effect'!H54*$E$2</f>
        <v>-0.28571428532686527</v>
      </c>
      <c r="I55" s="3">
        <f>Data!G51+'Adstocks &amp; Diminishing Effect'!I54*$E$2</f>
        <v>57.137289235952757</v>
      </c>
      <c r="J55" s="1">
        <v>0</v>
      </c>
    </row>
    <row r="56" spans="1:20">
      <c r="A56" s="1">
        <v>51</v>
      </c>
      <c r="B56" s="2">
        <v>2323.12</v>
      </c>
      <c r="C56" s="3">
        <v>0</v>
      </c>
      <c r="D56" s="3">
        <v>0</v>
      </c>
      <c r="E56" s="3">
        <f>Data!C52+'Adstocks &amp; Diminishing Effect'!E55*$E$2</f>
        <v>1.2299056606630723E-6</v>
      </c>
      <c r="F56" s="3">
        <f>Data!D52+'Adstocks &amp; Diminishing Effect'!F55*$E$2</f>
        <v>0.38728920541603906</v>
      </c>
      <c r="G56" s="3">
        <f>Data!E52^'Adstocks &amp; Diminishing Effect'!$G$3</f>
        <v>0</v>
      </c>
      <c r="H56" s="3">
        <f>Data!F52+'Adstocks &amp; Diminishing Effect'!H55*$E$2</f>
        <v>-0.28571428559805956</v>
      </c>
      <c r="I56" s="3">
        <f>Data!G52+'Adstocks &amp; Diminishing Effect'!I55*$E$2</f>
        <v>49.941186770785819</v>
      </c>
      <c r="J56" s="1">
        <v>0</v>
      </c>
    </row>
    <row r="57" spans="1:20">
      <c r="A57" s="1">
        <v>52</v>
      </c>
      <c r="B57" s="2">
        <v>3577.04</v>
      </c>
      <c r="C57" s="3">
        <v>0</v>
      </c>
      <c r="D57" s="3">
        <v>0</v>
      </c>
      <c r="E57" s="3">
        <f>Data!C53+'Adstocks &amp; Diminishing Effect'!E56*$E$2</f>
        <v>3.6897169819892168E-7</v>
      </c>
      <c r="F57" s="3">
        <f>Data!D53+'Adstocks &amp; Diminishing Effect'!F56*$E$2</f>
        <v>0.11618676162481172</v>
      </c>
      <c r="G57" s="3">
        <f>Data!E53^'Adstocks &amp; Diminishing Effect'!$G$3</f>
        <v>0</v>
      </c>
      <c r="H57" s="3">
        <f>Data!F53+'Adstocks &amp; Diminishing Effect'!H56*$E$2</f>
        <v>-0.28571428567941787</v>
      </c>
      <c r="I57" s="3">
        <f>Data!G53+'Adstocks &amp; Diminishing Effect'!I56*$E$2</f>
        <v>50.882356031235744</v>
      </c>
      <c r="J57" s="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4F4A-8228-5F46-AD4A-FAA8582ED6CF}">
  <dimension ref="A1:S76"/>
  <sheetViews>
    <sheetView zoomScale="75" workbookViewId="0">
      <selection activeCell="J36" sqref="J36"/>
    </sheetView>
  </sheetViews>
  <sheetFormatPr baseColWidth="10" defaultRowHeight="13"/>
  <cols>
    <col min="1" max="1" width="14.1640625" bestFit="1" customWidth="1"/>
    <col min="3" max="3" width="12.1640625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16">
      <c r="A2" s="1">
        <v>1</v>
      </c>
      <c r="B2" s="2">
        <v>3302.99</v>
      </c>
      <c r="C2" s="3">
        <v>0</v>
      </c>
      <c r="D2" s="3">
        <v>0</v>
      </c>
      <c r="E2" s="3">
        <v>0</v>
      </c>
      <c r="F2" s="4">
        <v>0</v>
      </c>
      <c r="G2" s="5">
        <v>39.799999999999997</v>
      </c>
      <c r="H2" s="1">
        <v>1</v>
      </c>
      <c r="K2" t="s">
        <v>14</v>
      </c>
    </row>
    <row r="3" spans="1:16" ht="14" thickBot="1">
      <c r="A3" s="1">
        <v>2</v>
      </c>
      <c r="B3" s="2">
        <v>2706.27</v>
      </c>
      <c r="C3" s="3">
        <v>0</v>
      </c>
      <c r="D3" s="3">
        <v>0</v>
      </c>
      <c r="E3" s="3">
        <v>0</v>
      </c>
      <c r="F3" s="4">
        <v>0</v>
      </c>
      <c r="G3" s="5">
        <v>37.299999999999997</v>
      </c>
      <c r="H3" s="1">
        <v>0</v>
      </c>
    </row>
    <row r="4" spans="1:16">
      <c r="A4" s="1">
        <v>3</v>
      </c>
      <c r="B4" s="2">
        <v>2330.41</v>
      </c>
      <c r="C4" s="3">
        <v>0</v>
      </c>
      <c r="D4" s="3">
        <v>0</v>
      </c>
      <c r="E4" s="3">
        <v>0</v>
      </c>
      <c r="F4" s="4">
        <v>0</v>
      </c>
      <c r="G4" s="5">
        <v>38.6</v>
      </c>
      <c r="H4" s="1">
        <v>0</v>
      </c>
      <c r="K4" s="41" t="s">
        <v>15</v>
      </c>
      <c r="L4" s="41"/>
    </row>
    <row r="5" spans="1:16">
      <c r="A5" s="1">
        <v>4</v>
      </c>
      <c r="B5" s="2">
        <v>2351.63</v>
      </c>
      <c r="C5" s="3">
        <v>0</v>
      </c>
      <c r="D5" s="3">
        <v>0</v>
      </c>
      <c r="E5" s="3">
        <v>0</v>
      </c>
      <c r="F5" s="4">
        <v>0</v>
      </c>
      <c r="G5" s="5">
        <v>32.299999999999997</v>
      </c>
      <c r="H5" s="1">
        <v>0</v>
      </c>
      <c r="K5" s="38" t="s">
        <v>16</v>
      </c>
      <c r="L5" s="38">
        <v>0.98627196030450126</v>
      </c>
    </row>
    <row r="6" spans="1:16">
      <c r="A6" s="1">
        <v>5</v>
      </c>
      <c r="B6" s="2">
        <v>2398.48</v>
      </c>
      <c r="C6" s="3">
        <v>0</v>
      </c>
      <c r="D6" s="3">
        <v>10</v>
      </c>
      <c r="E6" s="3">
        <v>0</v>
      </c>
      <c r="F6" s="4">
        <v>0</v>
      </c>
      <c r="G6" s="5">
        <v>34.9</v>
      </c>
      <c r="H6" s="1">
        <v>0</v>
      </c>
      <c r="K6" s="38" t="s">
        <v>17</v>
      </c>
      <c r="L6" s="42">
        <v>0.97273237968288373</v>
      </c>
    </row>
    <row r="7" spans="1:16">
      <c r="A7" s="1">
        <v>6</v>
      </c>
      <c r="B7" s="2">
        <v>2611.66</v>
      </c>
      <c r="C7" s="3">
        <v>0</v>
      </c>
      <c r="D7" s="3">
        <v>10</v>
      </c>
      <c r="E7" s="3">
        <v>0</v>
      </c>
      <c r="F7" s="4">
        <v>0</v>
      </c>
      <c r="G7" s="5">
        <v>38.700000000000003</v>
      </c>
      <c r="H7" s="1">
        <v>0</v>
      </c>
      <c r="K7" s="38" t="s">
        <v>18</v>
      </c>
      <c r="L7" s="38">
        <v>0.96909669697393497</v>
      </c>
    </row>
    <row r="8" spans="1:16">
      <c r="A8" s="1">
        <v>7</v>
      </c>
      <c r="B8" s="2">
        <v>2557.31</v>
      </c>
      <c r="C8" s="3">
        <v>0</v>
      </c>
      <c r="D8" s="3">
        <v>10</v>
      </c>
      <c r="E8" s="3">
        <v>0</v>
      </c>
      <c r="F8" s="4">
        <v>0</v>
      </c>
      <c r="G8" s="5">
        <v>35.1</v>
      </c>
      <c r="H8" s="1">
        <v>0</v>
      </c>
      <c r="K8" s="38" t="s">
        <v>19</v>
      </c>
      <c r="L8" s="38">
        <v>153.09078629779876</v>
      </c>
    </row>
    <row r="9" spans="1:16" ht="14" thickBot="1">
      <c r="A9" s="1">
        <v>8</v>
      </c>
      <c r="B9" s="2">
        <v>3250.96</v>
      </c>
      <c r="C9" s="3">
        <v>0</v>
      </c>
      <c r="D9" s="3">
        <v>10</v>
      </c>
      <c r="E9" s="3">
        <v>0</v>
      </c>
      <c r="F9" s="4">
        <v>0</v>
      </c>
      <c r="G9" s="5">
        <v>34.4</v>
      </c>
      <c r="H9" s="1">
        <v>1</v>
      </c>
      <c r="K9" s="39" t="s">
        <v>20</v>
      </c>
      <c r="L9" s="39">
        <v>52</v>
      </c>
    </row>
    <row r="10" spans="1:16">
      <c r="A10" s="1">
        <v>9</v>
      </c>
      <c r="B10" s="2">
        <v>2802.04</v>
      </c>
      <c r="C10" s="3">
        <v>0</v>
      </c>
      <c r="D10" s="3">
        <v>10</v>
      </c>
      <c r="E10" s="3">
        <v>0</v>
      </c>
      <c r="F10" s="4">
        <v>0</v>
      </c>
      <c r="G10" s="5">
        <v>37.9</v>
      </c>
      <c r="H10" s="1">
        <v>0</v>
      </c>
    </row>
    <row r="11" spans="1:16" ht="14" thickBot="1">
      <c r="A11" s="1">
        <v>10</v>
      </c>
      <c r="B11" s="2">
        <v>2881.28</v>
      </c>
      <c r="C11" s="3">
        <v>0</v>
      </c>
      <c r="D11" s="3">
        <v>15</v>
      </c>
      <c r="E11" s="3">
        <v>0</v>
      </c>
      <c r="F11" s="4">
        <v>0</v>
      </c>
      <c r="G11" s="5">
        <v>40.6</v>
      </c>
      <c r="H11" s="1">
        <v>0</v>
      </c>
      <c r="K11" t="s">
        <v>21</v>
      </c>
    </row>
    <row r="12" spans="1:16">
      <c r="A12" s="1">
        <v>11</v>
      </c>
      <c r="B12" s="2">
        <v>2734.97</v>
      </c>
      <c r="C12" s="3">
        <v>0</v>
      </c>
      <c r="D12" s="3">
        <v>15</v>
      </c>
      <c r="E12" s="3">
        <v>0</v>
      </c>
      <c r="F12" s="4">
        <v>0</v>
      </c>
      <c r="G12" s="5">
        <v>46.1</v>
      </c>
      <c r="H12" s="1">
        <v>0</v>
      </c>
      <c r="K12" s="40"/>
      <c r="L12" s="40" t="s">
        <v>26</v>
      </c>
      <c r="M12" s="40" t="s">
        <v>27</v>
      </c>
      <c r="N12" s="40" t="s">
        <v>28</v>
      </c>
      <c r="O12" s="40" t="s">
        <v>29</v>
      </c>
      <c r="P12" s="40" t="s">
        <v>30</v>
      </c>
    </row>
    <row r="13" spans="1:16">
      <c r="A13" s="1">
        <v>12</v>
      </c>
      <c r="B13" s="2">
        <v>3580.57</v>
      </c>
      <c r="C13" s="3">
        <v>0</v>
      </c>
      <c r="D13" s="3">
        <v>15</v>
      </c>
      <c r="E13" s="3">
        <v>0</v>
      </c>
      <c r="F13" s="4">
        <v>0</v>
      </c>
      <c r="G13" s="5">
        <v>43.6</v>
      </c>
      <c r="H13" s="1">
        <v>1</v>
      </c>
      <c r="K13" s="38" t="s">
        <v>22</v>
      </c>
      <c r="L13" s="38">
        <v>6</v>
      </c>
      <c r="M13" s="38">
        <v>37623288.743051715</v>
      </c>
      <c r="N13" s="38">
        <v>6270548.1238419525</v>
      </c>
      <c r="O13" s="38">
        <v>267.551504780274</v>
      </c>
      <c r="P13" s="38">
        <v>1.7309702321310663E-33</v>
      </c>
    </row>
    <row r="14" spans="1:16">
      <c r="A14" s="1">
        <v>13</v>
      </c>
      <c r="B14" s="2">
        <v>3581.54</v>
      </c>
      <c r="C14" s="3">
        <v>0</v>
      </c>
      <c r="D14" s="3">
        <v>15</v>
      </c>
      <c r="E14" s="3">
        <v>0</v>
      </c>
      <c r="F14" s="4">
        <v>0</v>
      </c>
      <c r="G14" s="5">
        <v>41.9</v>
      </c>
      <c r="H14" s="1">
        <v>1</v>
      </c>
      <c r="K14" s="38" t="s">
        <v>23</v>
      </c>
      <c r="L14" s="38">
        <v>45</v>
      </c>
      <c r="M14" s="38">
        <v>1054655.4982175229</v>
      </c>
      <c r="N14" s="38">
        <v>23436.788849278288</v>
      </c>
      <c r="O14" s="38"/>
      <c r="P14" s="38"/>
    </row>
    <row r="15" spans="1:16" ht="14" thickBot="1">
      <c r="A15" s="1">
        <v>14</v>
      </c>
      <c r="B15" s="2">
        <v>2962.99</v>
      </c>
      <c r="C15" s="3">
        <v>0</v>
      </c>
      <c r="D15" s="3">
        <v>15</v>
      </c>
      <c r="E15" s="3">
        <v>0</v>
      </c>
      <c r="F15" s="4">
        <v>0</v>
      </c>
      <c r="G15" s="5">
        <v>45.1</v>
      </c>
      <c r="H15" s="1">
        <v>0</v>
      </c>
      <c r="K15" s="39" t="s">
        <v>24</v>
      </c>
      <c r="L15" s="39">
        <v>51</v>
      </c>
      <c r="M15" s="39">
        <v>38677944.241269238</v>
      </c>
      <c r="N15" s="39"/>
      <c r="O15" s="39"/>
      <c r="P15" s="39"/>
    </row>
    <row r="16" spans="1:16" ht="14" thickBot="1">
      <c r="A16" s="1">
        <v>15</v>
      </c>
      <c r="B16" s="2">
        <v>2510.8200000000002</v>
      </c>
      <c r="C16" s="3">
        <v>0</v>
      </c>
      <c r="D16" s="3">
        <v>15</v>
      </c>
      <c r="E16" s="3">
        <v>0</v>
      </c>
      <c r="F16" s="4">
        <v>0</v>
      </c>
      <c r="G16" s="5">
        <v>48</v>
      </c>
      <c r="H16" s="1">
        <v>0</v>
      </c>
    </row>
    <row r="17" spans="1:19">
      <c r="A17" s="1">
        <v>16</v>
      </c>
      <c r="B17" s="2">
        <v>2523.34</v>
      </c>
      <c r="C17" s="3">
        <v>0</v>
      </c>
      <c r="D17" s="3">
        <v>15</v>
      </c>
      <c r="E17" s="3">
        <v>0</v>
      </c>
      <c r="F17" s="4">
        <v>0.5</v>
      </c>
      <c r="G17" s="5">
        <v>45.7</v>
      </c>
      <c r="H17" s="1">
        <v>0</v>
      </c>
      <c r="K17" s="40"/>
      <c r="L17" s="40" t="s">
        <v>31</v>
      </c>
      <c r="M17" s="40" t="s">
        <v>19</v>
      </c>
      <c r="N17" s="40" t="s">
        <v>32</v>
      </c>
      <c r="O17" s="40" t="s">
        <v>33</v>
      </c>
      <c r="P17" s="40" t="s">
        <v>34</v>
      </c>
      <c r="Q17" s="40" t="s">
        <v>35</v>
      </c>
      <c r="R17" s="40" t="s">
        <v>36</v>
      </c>
      <c r="S17" s="40" t="s">
        <v>37</v>
      </c>
    </row>
    <row r="18" spans="1:19">
      <c r="A18" s="1">
        <v>17</v>
      </c>
      <c r="B18" s="2">
        <v>2708.6</v>
      </c>
      <c r="C18" s="3">
        <v>0</v>
      </c>
      <c r="D18" s="3">
        <v>15</v>
      </c>
      <c r="E18" s="3">
        <v>0</v>
      </c>
      <c r="F18" s="4">
        <v>0.5</v>
      </c>
      <c r="G18" s="5">
        <v>45</v>
      </c>
      <c r="H18" s="1">
        <v>0</v>
      </c>
      <c r="K18" s="38" t="s">
        <v>25</v>
      </c>
      <c r="L18" s="42">
        <v>1517.8191756799711</v>
      </c>
      <c r="M18" s="38">
        <v>132.68614093031479</v>
      </c>
      <c r="N18" s="38">
        <v>11.439168891626082</v>
      </c>
      <c r="O18" s="38">
        <v>6.5358622799539053E-15</v>
      </c>
      <c r="P18" s="38">
        <v>1250.5755695747025</v>
      </c>
      <c r="Q18" s="38">
        <v>1785.0627817852396</v>
      </c>
      <c r="R18" s="38">
        <v>1250.5755695747025</v>
      </c>
      <c r="S18" s="38">
        <v>1785.0627817852396</v>
      </c>
    </row>
    <row r="19" spans="1:19">
      <c r="A19" s="1">
        <v>18</v>
      </c>
      <c r="B19" s="2">
        <v>2459.0300000000002</v>
      </c>
      <c r="C19" s="3">
        <v>0</v>
      </c>
      <c r="D19" s="3">
        <v>20</v>
      </c>
      <c r="E19" s="3">
        <v>0</v>
      </c>
      <c r="F19" s="4">
        <v>0.5</v>
      </c>
      <c r="G19" s="5">
        <v>50.2</v>
      </c>
      <c r="H19" s="1">
        <v>0</v>
      </c>
      <c r="K19" s="38" t="s">
        <v>2</v>
      </c>
      <c r="L19" s="42">
        <v>4.4966315667304091</v>
      </c>
      <c r="M19" s="38">
        <v>0.65267573805907009</v>
      </c>
      <c r="N19" s="38">
        <v>6.8895338136859685</v>
      </c>
      <c r="O19" s="38">
        <v>1.48616393581786E-8</v>
      </c>
      <c r="P19" s="38">
        <v>3.1820751508653289</v>
      </c>
      <c r="Q19" s="38">
        <v>5.8111879825954897</v>
      </c>
      <c r="R19" s="38">
        <v>3.1820751508653289</v>
      </c>
      <c r="S19" s="38">
        <v>5.8111879825954897</v>
      </c>
    </row>
    <row r="20" spans="1:19">
      <c r="A20" s="1">
        <v>19</v>
      </c>
      <c r="B20" s="2">
        <v>3429.26</v>
      </c>
      <c r="C20" s="3">
        <v>0</v>
      </c>
      <c r="D20" s="3">
        <v>20</v>
      </c>
      <c r="E20" s="3">
        <v>0</v>
      </c>
      <c r="F20" s="4">
        <v>0.5</v>
      </c>
      <c r="G20" s="5">
        <v>50.2</v>
      </c>
      <c r="H20" s="1">
        <v>1</v>
      </c>
      <c r="K20" s="38" t="s">
        <v>3</v>
      </c>
      <c r="L20" s="42">
        <v>2.7898930069270897</v>
      </c>
      <c r="M20" s="38">
        <v>5.5691467449915759</v>
      </c>
      <c r="N20" s="38">
        <v>0.50095519738927441</v>
      </c>
      <c r="O20" s="38">
        <v>0.61884434311245384</v>
      </c>
      <c r="P20" s="38">
        <v>-8.4269443253351746</v>
      </c>
      <c r="Q20" s="38">
        <v>14.006730339189353</v>
      </c>
      <c r="R20" s="38">
        <v>-8.4269443253351746</v>
      </c>
      <c r="S20" s="38">
        <v>14.006730339189353</v>
      </c>
    </row>
    <row r="21" spans="1:19">
      <c r="A21" s="1">
        <v>20</v>
      </c>
      <c r="B21" s="2">
        <v>2707.15</v>
      </c>
      <c r="C21" s="3">
        <v>0</v>
      </c>
      <c r="D21" s="3">
        <v>20</v>
      </c>
      <c r="E21" s="3">
        <v>0</v>
      </c>
      <c r="F21" s="4">
        <v>0.5</v>
      </c>
      <c r="G21" s="5">
        <v>52.8</v>
      </c>
      <c r="H21" s="1">
        <v>0</v>
      </c>
      <c r="K21" s="38" t="s">
        <v>4</v>
      </c>
      <c r="L21" s="42">
        <v>3.7100898251693231</v>
      </c>
      <c r="M21" s="38">
        <v>0.87605474655058246</v>
      </c>
      <c r="N21" s="38">
        <v>4.2349976868199146</v>
      </c>
      <c r="O21" s="38">
        <v>1.1140635056074049E-4</v>
      </c>
      <c r="P21" s="38">
        <v>1.9456249912966446</v>
      </c>
      <c r="Q21" s="38">
        <v>5.4745546590420018</v>
      </c>
      <c r="R21" s="38">
        <v>1.9456249912966446</v>
      </c>
      <c r="S21" s="38">
        <v>5.4745546590420018</v>
      </c>
    </row>
    <row r="22" spans="1:19">
      <c r="A22" s="1">
        <v>21</v>
      </c>
      <c r="B22" s="2">
        <v>2658.95</v>
      </c>
      <c r="C22" s="3">
        <v>0</v>
      </c>
      <c r="D22" s="3">
        <v>20</v>
      </c>
      <c r="E22" s="3">
        <v>0</v>
      </c>
      <c r="F22" s="4">
        <v>0.5</v>
      </c>
      <c r="G22" s="5">
        <v>55.4</v>
      </c>
      <c r="H22" s="1">
        <v>0</v>
      </c>
      <c r="K22" s="38" t="s">
        <v>5</v>
      </c>
      <c r="L22" s="42">
        <v>-751.92529348984044</v>
      </c>
      <c r="M22" s="38">
        <v>95.679594235869345</v>
      </c>
      <c r="N22" s="38">
        <v>-7.8587843050023203</v>
      </c>
      <c r="O22" s="38">
        <v>5.5375127628007386E-10</v>
      </c>
      <c r="P22" s="38">
        <v>-944.63388848704915</v>
      </c>
      <c r="Q22" s="38">
        <v>-559.21669849263174</v>
      </c>
      <c r="R22" s="38">
        <v>-944.63388848704915</v>
      </c>
      <c r="S22" s="38">
        <v>-559.21669849263174</v>
      </c>
    </row>
    <row r="23" spans="1:19">
      <c r="A23" s="1">
        <v>22</v>
      </c>
      <c r="B23" s="2">
        <v>2848.53</v>
      </c>
      <c r="C23" s="3">
        <v>0</v>
      </c>
      <c r="D23" s="3">
        <v>20</v>
      </c>
      <c r="E23" s="3">
        <v>0</v>
      </c>
      <c r="F23" s="4">
        <v>0.5</v>
      </c>
      <c r="G23" s="5">
        <v>61.7</v>
      </c>
      <c r="H23" s="1">
        <v>0</v>
      </c>
      <c r="K23" s="38" t="s">
        <v>6</v>
      </c>
      <c r="L23" s="42">
        <v>27.603658813793071</v>
      </c>
      <c r="M23" s="38">
        <v>3.5573704658940852</v>
      </c>
      <c r="N23" s="38">
        <v>7.7595682199647866</v>
      </c>
      <c r="O23" s="38">
        <v>7.7333428392923333E-10</v>
      </c>
      <c r="P23" s="38">
        <v>20.438746902931161</v>
      </c>
      <c r="Q23" s="38">
        <v>34.768570724654978</v>
      </c>
      <c r="R23" s="38">
        <v>20.438746902931161</v>
      </c>
      <c r="S23" s="38">
        <v>34.768570724654978</v>
      </c>
    </row>
    <row r="24" spans="1:19" ht="14" thickBot="1">
      <c r="A24" s="1">
        <v>23</v>
      </c>
      <c r="B24" s="2">
        <v>2801.63</v>
      </c>
      <c r="C24" s="3">
        <v>0</v>
      </c>
      <c r="D24" s="3">
        <v>20</v>
      </c>
      <c r="E24" s="3">
        <v>0</v>
      </c>
      <c r="F24" s="4">
        <v>0.5</v>
      </c>
      <c r="G24" s="5">
        <v>64.7</v>
      </c>
      <c r="H24" s="1">
        <v>0</v>
      </c>
      <c r="K24" s="39" t="s">
        <v>7</v>
      </c>
      <c r="L24" s="55">
        <v>804.20996582391831</v>
      </c>
      <c r="M24" s="39">
        <v>56.036661438870368</v>
      </c>
      <c r="N24" s="39">
        <v>14.351496773254773</v>
      </c>
      <c r="O24" s="39">
        <v>2.0883421005422901E-18</v>
      </c>
      <c r="P24" s="39">
        <v>691.34633611832089</v>
      </c>
      <c r="Q24" s="39">
        <v>917.07359552951573</v>
      </c>
      <c r="R24" s="39">
        <v>691.34633611832089</v>
      </c>
      <c r="S24" s="39">
        <v>917.07359552951573</v>
      </c>
    </row>
    <row r="25" spans="1:19">
      <c r="A25" s="1">
        <v>24</v>
      </c>
      <c r="B25" s="2">
        <v>4645.67</v>
      </c>
      <c r="C25" s="3">
        <v>200</v>
      </c>
      <c r="D25" s="3">
        <v>40</v>
      </c>
      <c r="E25" s="3">
        <v>0</v>
      </c>
      <c r="F25" s="4">
        <v>0.5</v>
      </c>
      <c r="G25" s="5">
        <v>67.599999999999994</v>
      </c>
      <c r="H25" s="1">
        <v>1</v>
      </c>
    </row>
    <row r="26" spans="1:19">
      <c r="A26" s="1">
        <v>25</v>
      </c>
      <c r="B26" s="2">
        <v>4034.12</v>
      </c>
      <c r="C26" s="3">
        <v>200</v>
      </c>
      <c r="D26" s="3">
        <v>40</v>
      </c>
      <c r="E26" s="3">
        <v>0</v>
      </c>
      <c r="F26" s="4">
        <v>0.5</v>
      </c>
      <c r="G26" s="5">
        <v>66.3</v>
      </c>
      <c r="H26" s="1">
        <v>0</v>
      </c>
    </row>
    <row r="27" spans="1:19">
      <c r="A27" s="1">
        <v>26</v>
      </c>
      <c r="B27" s="2">
        <v>4510.32</v>
      </c>
      <c r="C27" s="3">
        <v>200</v>
      </c>
      <c r="D27" s="3">
        <v>40</v>
      </c>
      <c r="E27" s="2">
        <v>70</v>
      </c>
      <c r="F27" s="4">
        <v>0.5</v>
      </c>
      <c r="G27" s="5">
        <v>74.400000000000006</v>
      </c>
      <c r="H27" s="1">
        <v>0</v>
      </c>
    </row>
    <row r="28" spans="1:19">
      <c r="A28" s="1">
        <v>27</v>
      </c>
      <c r="B28" s="2">
        <v>4436.8999999999996</v>
      </c>
      <c r="C28" s="3">
        <v>200</v>
      </c>
      <c r="D28" s="3">
        <v>50</v>
      </c>
      <c r="E28" s="2">
        <v>70</v>
      </c>
      <c r="F28" s="4">
        <v>0.5</v>
      </c>
      <c r="G28" s="5">
        <v>75.400000000000006</v>
      </c>
      <c r="H28" s="1">
        <v>0</v>
      </c>
    </row>
    <row r="29" spans="1:19">
      <c r="A29" s="1">
        <v>28</v>
      </c>
      <c r="B29" s="2">
        <v>5427.97</v>
      </c>
      <c r="C29" s="3">
        <v>200</v>
      </c>
      <c r="D29" s="3">
        <v>50</v>
      </c>
      <c r="E29" s="2">
        <v>70</v>
      </c>
      <c r="F29" s="4">
        <v>0.5</v>
      </c>
      <c r="G29" s="5">
        <v>77.099999999999994</v>
      </c>
      <c r="H29" s="1">
        <v>1</v>
      </c>
    </row>
    <row r="30" spans="1:19">
      <c r="A30" s="1">
        <v>29</v>
      </c>
      <c r="B30" s="2">
        <v>4758.76</v>
      </c>
      <c r="C30" s="3">
        <v>200</v>
      </c>
      <c r="D30" s="3">
        <v>50</v>
      </c>
      <c r="E30" s="2">
        <v>70</v>
      </c>
      <c r="F30" s="4">
        <v>0.5</v>
      </c>
      <c r="G30" s="5">
        <v>75.400000000000006</v>
      </c>
      <c r="H30" s="1">
        <v>0</v>
      </c>
    </row>
    <row r="31" spans="1:19">
      <c r="A31" s="1">
        <v>30</v>
      </c>
      <c r="B31" s="2">
        <v>4773.62</v>
      </c>
      <c r="C31" s="3">
        <v>200</v>
      </c>
      <c r="D31" s="3">
        <v>50</v>
      </c>
      <c r="E31" s="2">
        <v>140</v>
      </c>
      <c r="F31" s="4">
        <v>0.5</v>
      </c>
      <c r="G31" s="5">
        <v>79.599999999999994</v>
      </c>
      <c r="H31" s="1">
        <v>0</v>
      </c>
    </row>
    <row r="32" spans="1:19">
      <c r="A32" s="1">
        <v>31</v>
      </c>
      <c r="B32" s="2">
        <v>4866.54</v>
      </c>
      <c r="C32" s="3">
        <v>200</v>
      </c>
      <c r="D32" s="3">
        <v>50</v>
      </c>
      <c r="E32" s="2">
        <v>140</v>
      </c>
      <c r="F32" s="4">
        <v>0.5</v>
      </c>
      <c r="G32" s="5">
        <v>80.2</v>
      </c>
      <c r="H32" s="1">
        <v>0</v>
      </c>
    </row>
    <row r="33" spans="1:8">
      <c r="A33" s="1">
        <v>32</v>
      </c>
      <c r="B33" s="2">
        <v>4846.53</v>
      </c>
      <c r="C33" s="3">
        <v>200</v>
      </c>
      <c r="D33" s="3">
        <v>40</v>
      </c>
      <c r="E33" s="2">
        <v>140</v>
      </c>
      <c r="F33" s="4">
        <v>0.5</v>
      </c>
      <c r="G33" s="5">
        <v>75.900000000000006</v>
      </c>
      <c r="H33" s="1">
        <v>0</v>
      </c>
    </row>
    <row r="34" spans="1:8">
      <c r="A34" s="1">
        <v>33</v>
      </c>
      <c r="B34" s="2">
        <v>5209.8999999999996</v>
      </c>
      <c r="C34" s="3">
        <v>200</v>
      </c>
      <c r="D34" s="3">
        <v>40</v>
      </c>
      <c r="E34" s="2">
        <v>140</v>
      </c>
      <c r="F34" s="4">
        <v>-0.2</v>
      </c>
      <c r="G34" s="5">
        <v>77.3</v>
      </c>
      <c r="H34" s="1">
        <v>0</v>
      </c>
    </row>
    <row r="35" spans="1:8">
      <c r="A35" s="1">
        <v>34</v>
      </c>
      <c r="B35" s="2">
        <v>4831.16</v>
      </c>
      <c r="C35" s="3">
        <v>200</v>
      </c>
      <c r="D35" s="3">
        <v>40</v>
      </c>
      <c r="E35" s="2">
        <v>35</v>
      </c>
      <c r="F35" s="4">
        <v>-0.2</v>
      </c>
      <c r="G35" s="5">
        <v>72.7</v>
      </c>
      <c r="H35" s="1">
        <v>0</v>
      </c>
    </row>
    <row r="36" spans="1:8">
      <c r="A36" s="1">
        <v>35</v>
      </c>
      <c r="B36" s="2">
        <v>4999.6400000000003</v>
      </c>
      <c r="C36" s="3">
        <v>200</v>
      </c>
      <c r="D36" s="3">
        <v>40</v>
      </c>
      <c r="E36" s="2">
        <v>35</v>
      </c>
      <c r="F36" s="4">
        <v>-0.2</v>
      </c>
      <c r="G36" s="5">
        <v>76.7</v>
      </c>
      <c r="H36" s="1">
        <v>0</v>
      </c>
    </row>
    <row r="37" spans="1:8">
      <c r="A37" s="1">
        <v>36</v>
      </c>
      <c r="B37" s="2">
        <v>4073.66</v>
      </c>
      <c r="C37" s="3">
        <v>0</v>
      </c>
      <c r="D37" s="3">
        <v>20</v>
      </c>
      <c r="E37" s="2">
        <v>35</v>
      </c>
      <c r="F37" s="4">
        <v>-0.2</v>
      </c>
      <c r="G37" s="5">
        <v>72.7</v>
      </c>
      <c r="H37" s="1">
        <v>0</v>
      </c>
    </row>
    <row r="38" spans="1:8">
      <c r="A38" s="1">
        <v>37</v>
      </c>
      <c r="B38" s="2">
        <v>3885.19</v>
      </c>
      <c r="C38" s="3">
        <v>0</v>
      </c>
      <c r="D38" s="3">
        <v>20</v>
      </c>
      <c r="E38" s="2">
        <v>35</v>
      </c>
      <c r="F38" s="4">
        <v>-0.2</v>
      </c>
      <c r="G38" s="5">
        <v>71.7</v>
      </c>
      <c r="H38" s="1">
        <v>0</v>
      </c>
    </row>
    <row r="39" spans="1:8">
      <c r="A39" s="1">
        <v>38</v>
      </c>
      <c r="B39" s="2">
        <v>3395.17</v>
      </c>
      <c r="C39" s="3">
        <v>0</v>
      </c>
      <c r="D39" s="3">
        <v>20</v>
      </c>
      <c r="E39" s="3">
        <v>0</v>
      </c>
      <c r="F39" s="4">
        <v>-0.2</v>
      </c>
      <c r="G39" s="5">
        <v>64.5</v>
      </c>
      <c r="H39" s="1">
        <v>0</v>
      </c>
    </row>
    <row r="40" spans="1:8">
      <c r="A40" s="1">
        <v>39</v>
      </c>
      <c r="B40" s="2">
        <v>3543.52</v>
      </c>
      <c r="C40" s="3">
        <v>0</v>
      </c>
      <c r="D40" s="3">
        <v>20</v>
      </c>
      <c r="E40" s="3">
        <v>0</v>
      </c>
      <c r="F40" s="4">
        <v>-0.2</v>
      </c>
      <c r="G40" s="5">
        <v>62.5</v>
      </c>
      <c r="H40" s="1">
        <v>0</v>
      </c>
    </row>
    <row r="41" spans="1:8">
      <c r="A41" s="1">
        <v>40</v>
      </c>
      <c r="B41" s="2">
        <v>3318.82</v>
      </c>
      <c r="C41" s="3">
        <v>0</v>
      </c>
      <c r="D41" s="3">
        <v>20</v>
      </c>
      <c r="E41" s="3">
        <v>0</v>
      </c>
      <c r="F41" s="4">
        <v>-0.2</v>
      </c>
      <c r="G41" s="5">
        <v>65.5</v>
      </c>
      <c r="H41" s="1">
        <v>0</v>
      </c>
    </row>
    <row r="42" spans="1:8">
      <c r="A42" s="1">
        <v>41</v>
      </c>
      <c r="B42" s="2">
        <v>3439.85</v>
      </c>
      <c r="C42" s="3">
        <v>0</v>
      </c>
      <c r="D42" s="3">
        <v>15</v>
      </c>
      <c r="E42" s="3">
        <v>0</v>
      </c>
      <c r="F42" s="4">
        <v>-0.2</v>
      </c>
      <c r="G42" s="5">
        <v>60.9</v>
      </c>
      <c r="H42" s="1">
        <v>0</v>
      </c>
    </row>
    <row r="43" spans="1:8">
      <c r="A43" s="1">
        <v>42</v>
      </c>
      <c r="B43" s="2">
        <v>3396.71</v>
      </c>
      <c r="C43" s="3">
        <v>0</v>
      </c>
      <c r="D43" s="3">
        <v>15</v>
      </c>
      <c r="E43" s="3">
        <v>0</v>
      </c>
      <c r="F43" s="4">
        <v>-0.2</v>
      </c>
      <c r="G43" s="5">
        <v>58.1</v>
      </c>
      <c r="H43" s="1">
        <v>0</v>
      </c>
    </row>
    <row r="44" spans="1:8">
      <c r="A44" s="1">
        <v>43</v>
      </c>
      <c r="B44" s="2">
        <v>3249.66</v>
      </c>
      <c r="C44" s="3">
        <v>0</v>
      </c>
      <c r="D44" s="3">
        <v>15</v>
      </c>
      <c r="E44" s="3">
        <v>0</v>
      </c>
      <c r="F44" s="4">
        <v>-0.2</v>
      </c>
      <c r="G44" s="5">
        <v>61.1</v>
      </c>
      <c r="H44" s="1">
        <v>0</v>
      </c>
    </row>
    <row r="45" spans="1:8">
      <c r="A45" s="1">
        <v>44</v>
      </c>
      <c r="B45" s="2">
        <v>2931.35</v>
      </c>
      <c r="C45" s="3">
        <v>0</v>
      </c>
      <c r="D45" s="3">
        <v>15</v>
      </c>
      <c r="E45" s="3">
        <v>0</v>
      </c>
      <c r="F45" s="4">
        <v>-0.2</v>
      </c>
      <c r="G45" s="5">
        <v>50.2</v>
      </c>
      <c r="H45" s="1">
        <v>0</v>
      </c>
    </row>
    <row r="46" spans="1:8">
      <c r="A46" s="1">
        <v>45</v>
      </c>
      <c r="B46" s="2">
        <v>3933.05</v>
      </c>
      <c r="C46" s="3">
        <v>0</v>
      </c>
      <c r="D46" s="3">
        <v>10</v>
      </c>
      <c r="E46" s="3">
        <v>0</v>
      </c>
      <c r="F46" s="4">
        <v>-0.2</v>
      </c>
      <c r="G46" s="5">
        <v>50.4</v>
      </c>
      <c r="H46" s="1">
        <v>1</v>
      </c>
    </row>
    <row r="47" spans="1:8">
      <c r="A47" s="1">
        <v>46</v>
      </c>
      <c r="B47" s="2">
        <v>3506.81</v>
      </c>
      <c r="C47" s="3">
        <v>0</v>
      </c>
      <c r="D47" s="3">
        <v>10</v>
      </c>
      <c r="E47" s="3">
        <v>0</v>
      </c>
      <c r="F47" s="4">
        <v>-0.2</v>
      </c>
      <c r="G47" s="5">
        <v>55</v>
      </c>
      <c r="H47" s="1">
        <v>0</v>
      </c>
    </row>
    <row r="48" spans="1:8">
      <c r="A48" s="1">
        <v>47</v>
      </c>
      <c r="B48" s="2">
        <v>2818.97</v>
      </c>
      <c r="C48" s="3">
        <v>0</v>
      </c>
      <c r="D48" s="3">
        <v>10</v>
      </c>
      <c r="E48" s="3">
        <v>0</v>
      </c>
      <c r="F48" s="4">
        <v>-0.2</v>
      </c>
      <c r="G48" s="5">
        <v>44.4</v>
      </c>
      <c r="H48" s="1">
        <v>0</v>
      </c>
    </row>
    <row r="49" spans="1:9">
      <c r="A49" s="1">
        <v>48</v>
      </c>
      <c r="B49" s="2">
        <v>3856.38</v>
      </c>
      <c r="C49" s="3">
        <v>0</v>
      </c>
      <c r="D49" s="3">
        <v>10</v>
      </c>
      <c r="E49" s="3">
        <v>0</v>
      </c>
      <c r="F49" s="4">
        <v>-0.2</v>
      </c>
      <c r="G49" s="5">
        <v>48.5</v>
      </c>
      <c r="H49" s="1">
        <v>1</v>
      </c>
    </row>
    <row r="50" spans="1:9">
      <c r="A50" s="1">
        <v>49</v>
      </c>
      <c r="B50" s="2">
        <v>3060.15</v>
      </c>
      <c r="C50" s="3">
        <v>0</v>
      </c>
      <c r="D50" s="3">
        <v>0</v>
      </c>
      <c r="E50" s="3">
        <v>0</v>
      </c>
      <c r="F50" s="4">
        <v>-0.2</v>
      </c>
      <c r="G50" s="5">
        <v>44.5</v>
      </c>
      <c r="H50" s="1">
        <v>0</v>
      </c>
    </row>
    <row r="51" spans="1:9">
      <c r="A51" s="1">
        <v>50</v>
      </c>
      <c r="B51" s="2">
        <v>2761.15</v>
      </c>
      <c r="C51" s="3">
        <v>0</v>
      </c>
      <c r="D51" s="3">
        <v>0</v>
      </c>
      <c r="E51" s="3">
        <v>0</v>
      </c>
      <c r="F51" s="4">
        <v>-0.2</v>
      </c>
      <c r="G51" s="5">
        <v>37.6</v>
      </c>
      <c r="H51" s="1">
        <v>0</v>
      </c>
    </row>
    <row r="52" spans="1:9">
      <c r="A52" s="1">
        <v>51</v>
      </c>
      <c r="B52" s="2">
        <v>2323.12</v>
      </c>
      <c r="C52" s="3">
        <v>0</v>
      </c>
      <c r="D52" s="3">
        <v>0</v>
      </c>
      <c r="E52" s="3">
        <v>0</v>
      </c>
      <c r="F52" s="4">
        <v>-0.2</v>
      </c>
      <c r="G52" s="5">
        <v>32.799999999999997</v>
      </c>
      <c r="H52" s="1">
        <v>0</v>
      </c>
    </row>
    <row r="53" spans="1:9">
      <c r="A53" s="1">
        <v>52</v>
      </c>
      <c r="B53" s="2">
        <v>3577.04</v>
      </c>
      <c r="C53" s="3">
        <v>0</v>
      </c>
      <c r="D53" s="3">
        <v>0</v>
      </c>
      <c r="E53" s="3">
        <v>0</v>
      </c>
      <c r="F53" s="4">
        <v>-0.2</v>
      </c>
      <c r="G53" s="5">
        <v>35.9</v>
      </c>
      <c r="H53" s="1">
        <v>1</v>
      </c>
    </row>
    <row r="54" spans="1:9">
      <c r="A54" s="1"/>
      <c r="B54" s="2"/>
      <c r="C54" s="3"/>
      <c r="D54" s="3"/>
      <c r="E54" s="3"/>
      <c r="F54" s="4"/>
      <c r="G54" s="5"/>
      <c r="H54" s="1"/>
    </row>
    <row r="55" spans="1:9">
      <c r="A55" s="17" t="s">
        <v>60</v>
      </c>
    </row>
    <row r="56" spans="1:9">
      <c r="A56" s="17" t="s">
        <v>76</v>
      </c>
      <c r="B56" s="17" t="s">
        <v>77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  <c r="I56" s="1" t="s">
        <v>50</v>
      </c>
    </row>
    <row r="57" spans="1:9">
      <c r="A57">
        <v>1</v>
      </c>
      <c r="B57" s="11">
        <f>SUM(C57:I57)</f>
        <v>3420.6547622928538</v>
      </c>
      <c r="C57" s="11">
        <f>C2*$L$19</f>
        <v>0</v>
      </c>
      <c r="D57" s="11">
        <f>D2*$L$20</f>
        <v>0</v>
      </c>
      <c r="E57" s="11">
        <f>E2*$L$21</f>
        <v>0</v>
      </c>
      <c r="F57" s="11">
        <f>F2*$L$22</f>
        <v>0</v>
      </c>
      <c r="G57" s="11">
        <f>G2*$L$23</f>
        <v>1098.6256207889642</v>
      </c>
      <c r="H57" s="11">
        <f>H2*$L$24</f>
        <v>804.20996582391831</v>
      </c>
      <c r="I57">
        <f>$L$18</f>
        <v>1517.8191756799711</v>
      </c>
    </row>
    <row r="58" spans="1:9">
      <c r="A58">
        <v>2</v>
      </c>
      <c r="B58" s="11">
        <f t="shared" ref="B58:B68" si="0">SUM(C58:I58)</f>
        <v>2547.4356494344524</v>
      </c>
      <c r="C58" s="11">
        <f t="shared" ref="C58:H58" si="1">C3*$L$19</f>
        <v>0</v>
      </c>
      <c r="D58" s="11">
        <f t="shared" ref="D58:D68" si="2">D3*$L$20</f>
        <v>0</v>
      </c>
      <c r="E58" s="11">
        <f t="shared" ref="E58:E68" si="3">E3*$L$21</f>
        <v>0</v>
      </c>
      <c r="F58" s="11">
        <f t="shared" ref="F58:F68" si="4">F3*$L$22</f>
        <v>0</v>
      </c>
      <c r="G58" s="11">
        <f t="shared" ref="G58:G68" si="5">G3*$L$23</f>
        <v>1029.6164737544814</v>
      </c>
      <c r="H58" s="11">
        <f t="shared" ref="H58:H68" si="6">H3*$L$24</f>
        <v>0</v>
      </c>
      <c r="I58">
        <f t="shared" ref="I58:I68" si="7">$L$18</f>
        <v>1517.8191756799711</v>
      </c>
    </row>
    <row r="59" spans="1:9">
      <c r="A59">
        <v>3</v>
      </c>
      <c r="B59" s="11">
        <f t="shared" si="0"/>
        <v>2583.3204058923839</v>
      </c>
      <c r="C59" s="11">
        <f t="shared" ref="C59:H59" si="8">C4*$L$19</f>
        <v>0</v>
      </c>
      <c r="D59" s="11">
        <f t="shared" si="2"/>
        <v>0</v>
      </c>
      <c r="E59" s="11">
        <f t="shared" si="3"/>
        <v>0</v>
      </c>
      <c r="F59" s="11">
        <f t="shared" si="4"/>
        <v>0</v>
      </c>
      <c r="G59" s="11">
        <f t="shared" si="5"/>
        <v>1065.5012302124126</v>
      </c>
      <c r="H59" s="11">
        <f t="shared" si="6"/>
        <v>0</v>
      </c>
      <c r="I59">
        <f t="shared" si="7"/>
        <v>1517.8191756799711</v>
      </c>
    </row>
    <row r="60" spans="1:9">
      <c r="A60">
        <v>4</v>
      </c>
      <c r="B60" s="11">
        <f t="shared" si="0"/>
        <v>2409.4173553654873</v>
      </c>
      <c r="C60" s="11">
        <f t="shared" ref="C60:H60" si="9">C5*$L$19</f>
        <v>0</v>
      </c>
      <c r="D60" s="11">
        <f t="shared" si="2"/>
        <v>0</v>
      </c>
      <c r="E60" s="11">
        <f t="shared" si="3"/>
        <v>0</v>
      </c>
      <c r="F60" s="11">
        <f t="shared" si="4"/>
        <v>0</v>
      </c>
      <c r="G60" s="11">
        <f t="shared" si="5"/>
        <v>891.59817968551613</v>
      </c>
      <c r="H60" s="11">
        <f t="shared" si="6"/>
        <v>0</v>
      </c>
      <c r="I60">
        <f t="shared" si="7"/>
        <v>1517.8191756799711</v>
      </c>
    </row>
    <row r="61" spans="1:9">
      <c r="A61">
        <v>5</v>
      </c>
      <c r="B61" s="11">
        <f t="shared" si="0"/>
        <v>2509.0857983506203</v>
      </c>
      <c r="C61" s="11">
        <f t="shared" ref="C61:H61" si="10">C6*$L$19</f>
        <v>0</v>
      </c>
      <c r="D61" s="11">
        <f t="shared" si="2"/>
        <v>27.898930069270897</v>
      </c>
      <c r="E61" s="11">
        <f t="shared" si="3"/>
        <v>0</v>
      </c>
      <c r="F61" s="11">
        <f t="shared" si="4"/>
        <v>0</v>
      </c>
      <c r="G61" s="11">
        <f t="shared" si="5"/>
        <v>963.36769260137817</v>
      </c>
      <c r="H61" s="11">
        <f t="shared" si="6"/>
        <v>0</v>
      </c>
      <c r="I61">
        <f t="shared" si="7"/>
        <v>1517.8191756799711</v>
      </c>
    </row>
    <row r="62" spans="1:9">
      <c r="A62">
        <v>6</v>
      </c>
      <c r="B62" s="11">
        <f t="shared" si="0"/>
        <v>2613.9797018430336</v>
      </c>
      <c r="C62" s="11">
        <f t="shared" ref="C62:H62" si="11">C7*$L$19</f>
        <v>0</v>
      </c>
      <c r="D62" s="11">
        <f t="shared" si="2"/>
        <v>27.898930069270897</v>
      </c>
      <c r="E62" s="11">
        <f t="shared" si="3"/>
        <v>0</v>
      </c>
      <c r="F62" s="11">
        <f t="shared" si="4"/>
        <v>0</v>
      </c>
      <c r="G62" s="11">
        <f t="shared" si="5"/>
        <v>1068.2615960937919</v>
      </c>
      <c r="H62" s="11">
        <f t="shared" si="6"/>
        <v>0</v>
      </c>
      <c r="I62">
        <f t="shared" si="7"/>
        <v>1517.8191756799711</v>
      </c>
    </row>
    <row r="63" spans="1:9">
      <c r="A63">
        <v>7</v>
      </c>
      <c r="B63" s="11">
        <f t="shared" si="0"/>
        <v>2514.606530113379</v>
      </c>
      <c r="C63" s="11">
        <f t="shared" ref="C63:H63" si="12">C8*$L$19</f>
        <v>0</v>
      </c>
      <c r="D63" s="11">
        <f t="shared" si="2"/>
        <v>27.898930069270897</v>
      </c>
      <c r="E63" s="11">
        <f t="shared" si="3"/>
        <v>0</v>
      </c>
      <c r="F63" s="11">
        <f t="shared" si="4"/>
        <v>0</v>
      </c>
      <c r="G63" s="11">
        <f t="shared" si="5"/>
        <v>968.88842436413688</v>
      </c>
      <c r="H63" s="11">
        <f t="shared" si="6"/>
        <v>0</v>
      </c>
      <c r="I63">
        <f t="shared" si="7"/>
        <v>1517.8191756799711</v>
      </c>
    </row>
    <row r="64" spans="1:9">
      <c r="A64">
        <v>8</v>
      </c>
      <c r="B64" s="11">
        <f t="shared" si="0"/>
        <v>3299.4939347676418</v>
      </c>
      <c r="C64" s="11">
        <f t="shared" ref="C64:H64" si="13">C9*$L$19</f>
        <v>0</v>
      </c>
      <c r="D64" s="11">
        <f t="shared" si="2"/>
        <v>27.898930069270897</v>
      </c>
      <c r="E64" s="11">
        <f t="shared" si="3"/>
        <v>0</v>
      </c>
      <c r="F64" s="11">
        <f t="shared" si="4"/>
        <v>0</v>
      </c>
      <c r="G64" s="11">
        <f t="shared" si="5"/>
        <v>949.56586319448161</v>
      </c>
      <c r="H64" s="11">
        <f t="shared" si="6"/>
        <v>804.20996582391831</v>
      </c>
      <c r="I64">
        <f t="shared" si="7"/>
        <v>1517.8191756799711</v>
      </c>
    </row>
    <row r="65" spans="1:9">
      <c r="A65">
        <v>9</v>
      </c>
      <c r="B65" s="11">
        <f t="shared" si="0"/>
        <v>2591.8967747919992</v>
      </c>
      <c r="C65" s="11">
        <f t="shared" ref="C65:H65" si="14">C10*$L$19</f>
        <v>0</v>
      </c>
      <c r="D65" s="11">
        <f t="shared" si="2"/>
        <v>27.898930069270897</v>
      </c>
      <c r="E65" s="11">
        <f t="shared" si="3"/>
        <v>0</v>
      </c>
      <c r="F65" s="11">
        <f t="shared" si="4"/>
        <v>0</v>
      </c>
      <c r="G65" s="11">
        <f t="shared" si="5"/>
        <v>1046.1786690427573</v>
      </c>
      <c r="H65" s="11">
        <f t="shared" si="6"/>
        <v>0</v>
      </c>
      <c r="I65">
        <f t="shared" si="7"/>
        <v>1517.8191756799711</v>
      </c>
    </row>
    <row r="66" spans="1:9">
      <c r="A66">
        <v>10</v>
      </c>
      <c r="B66" s="11">
        <f t="shared" si="0"/>
        <v>2680.3761186238762</v>
      </c>
      <c r="C66" s="11">
        <f t="shared" ref="C66:H66" si="15">C11*$L$19</f>
        <v>0</v>
      </c>
      <c r="D66" s="11">
        <f t="shared" si="2"/>
        <v>41.848395103906348</v>
      </c>
      <c r="E66" s="11">
        <f t="shared" si="3"/>
        <v>0</v>
      </c>
      <c r="F66" s="11">
        <f t="shared" si="4"/>
        <v>0</v>
      </c>
      <c r="G66" s="11">
        <f t="shared" si="5"/>
        <v>1120.7085478399988</v>
      </c>
      <c r="H66" s="11">
        <f t="shared" si="6"/>
        <v>0</v>
      </c>
      <c r="I66">
        <f t="shared" si="7"/>
        <v>1517.8191756799711</v>
      </c>
    </row>
    <row r="67" spans="1:9">
      <c r="A67">
        <v>11</v>
      </c>
      <c r="B67" s="11">
        <f t="shared" si="0"/>
        <v>2832.1962420997379</v>
      </c>
      <c r="C67" s="11">
        <f t="shared" ref="C67:H67" si="16">C12*$L$19</f>
        <v>0</v>
      </c>
      <c r="D67" s="11">
        <f t="shared" si="2"/>
        <v>41.848395103906348</v>
      </c>
      <c r="E67" s="11">
        <f t="shared" si="3"/>
        <v>0</v>
      </c>
      <c r="F67" s="11">
        <f t="shared" si="4"/>
        <v>0</v>
      </c>
      <c r="G67" s="11">
        <f t="shared" si="5"/>
        <v>1272.5286713158607</v>
      </c>
      <c r="H67" s="11">
        <f t="shared" si="6"/>
        <v>0</v>
      </c>
      <c r="I67">
        <f t="shared" si="7"/>
        <v>1517.8191756799711</v>
      </c>
    </row>
    <row r="68" spans="1:9">
      <c r="A68">
        <v>12</v>
      </c>
      <c r="B68" s="11">
        <f t="shared" si="0"/>
        <v>3567.3970608891736</v>
      </c>
      <c r="C68" s="11">
        <f t="shared" ref="C68:H68" si="17">C13*$L$19</f>
        <v>0</v>
      </c>
      <c r="D68" s="11">
        <f t="shared" si="2"/>
        <v>41.848395103906348</v>
      </c>
      <c r="E68" s="11">
        <f t="shared" si="3"/>
        <v>0</v>
      </c>
      <c r="F68" s="11">
        <f t="shared" si="4"/>
        <v>0</v>
      </c>
      <c r="G68" s="11">
        <f t="shared" si="5"/>
        <v>1203.5195242813779</v>
      </c>
      <c r="H68" s="11">
        <f t="shared" si="6"/>
        <v>804.20996582391831</v>
      </c>
      <c r="I68">
        <f t="shared" si="7"/>
        <v>1517.8191756799711</v>
      </c>
    </row>
    <row r="70" spans="1:9" ht="14" thickBot="1">
      <c r="C70" s="38" t="s">
        <v>2</v>
      </c>
      <c r="D70" s="38" t="s">
        <v>3</v>
      </c>
      <c r="E70" s="38" t="s">
        <v>4</v>
      </c>
      <c r="F70" s="38" t="s">
        <v>5</v>
      </c>
      <c r="G70" s="38" t="s">
        <v>6</v>
      </c>
      <c r="H70" s="39" t="s">
        <v>7</v>
      </c>
      <c r="I70" s="38" t="s">
        <v>25</v>
      </c>
    </row>
    <row r="71" spans="1:9" ht="14" thickBot="1">
      <c r="C71" s="42">
        <v>4.49663156673041</v>
      </c>
      <c r="D71" s="42">
        <v>2.7898930069270897</v>
      </c>
      <c r="E71" s="42">
        <v>3.7100898251693231</v>
      </c>
      <c r="F71" s="42">
        <v>-751.92529348984044</v>
      </c>
      <c r="G71" s="42">
        <v>27.603658813793071</v>
      </c>
      <c r="H71" s="55">
        <v>804.20996582391831</v>
      </c>
      <c r="I71" s="42">
        <v>1517.8191756799711</v>
      </c>
    </row>
    <row r="73" spans="1:9">
      <c r="C73">
        <v>1000</v>
      </c>
      <c r="D73">
        <v>1000</v>
      </c>
      <c r="E73">
        <v>1000</v>
      </c>
      <c r="F73">
        <v>0</v>
      </c>
      <c r="G73">
        <v>1000</v>
      </c>
      <c r="H73">
        <v>1</v>
      </c>
    </row>
    <row r="75" spans="1:9">
      <c r="C75" s="3">
        <v>100</v>
      </c>
      <c r="D75" s="3">
        <v>100</v>
      </c>
      <c r="E75" s="3">
        <v>1000</v>
      </c>
      <c r="F75" s="3">
        <v>1000</v>
      </c>
      <c r="G75" s="3">
        <v>1000</v>
      </c>
      <c r="H75" s="1">
        <v>1</v>
      </c>
    </row>
    <row r="76" spans="1:9">
      <c r="C76">
        <f>SUMPRODUCT(C71:H71,C73:H73)</f>
        <v>39404.483178443814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Dashboard</vt:lpstr>
      <vt:lpstr>Trend Analysis - Before-After</vt:lpstr>
      <vt:lpstr>Marketing Mix Model</vt:lpstr>
      <vt:lpstr>Regression Results</vt:lpstr>
      <vt:lpstr>Adstocks &amp; Diminishing Effect</vt:lpstr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Protima Tarafdar</cp:lastModifiedBy>
  <dcterms:created xsi:type="dcterms:W3CDTF">2023-09-30T23:33:41Z</dcterms:created>
  <dcterms:modified xsi:type="dcterms:W3CDTF">2023-10-01T20:06:07Z</dcterms:modified>
</cp:coreProperties>
</file>