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eofotis/Desktop/FinalPaper_RawImages/RawImages/Figure1_Data/"/>
    </mc:Choice>
  </mc:AlternateContent>
  <xr:revisionPtr revIDLastSave="0" documentId="8_{92EF1F79-D212-B64B-AB6D-EDA6A4377DA3}" xr6:coauthVersionLast="45" xr6:coauthVersionMax="45" xr10:uidLastSave="{00000000-0000-0000-0000-000000000000}"/>
  <bookViews>
    <workbookView xWindow="2240" yWindow="460" windowWidth="24240" windowHeight="12480" activeTab="2" xr2:uid="{9BA51C76-BB79-4A49-BD60-8166CE5DAA3C}"/>
  </bookViews>
  <sheets>
    <sheet name="xxxFeb4" sheetId="1" r:id="rId1"/>
    <sheet name="xxxFeb5" sheetId="2" r:id="rId2"/>
    <sheet name="xxxFeb18" sheetId="3" r:id="rId3"/>
    <sheet name="xxxFeb19" sheetId="4" r:id="rId4"/>
    <sheet name="Feb20" sheetId="5" r:id="rId5"/>
    <sheet name="Feb21" sheetId="6" r:id="rId6"/>
    <sheet name="March13" sheetId="11" r:id="rId7"/>
    <sheet name="Feb27" sheetId="7" r:id="rId8"/>
    <sheet name="March1" sheetId="8" r:id="rId9"/>
    <sheet name="March4" sheetId="9" r:id="rId10"/>
    <sheet name="March5" sheetId="10" r:id="rId11"/>
    <sheet name="xxx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5" l="1"/>
  <c r="M9" i="5"/>
  <c r="M6" i="5"/>
  <c r="M3" i="5"/>
  <c r="M12" i="6"/>
  <c r="M9" i="6"/>
  <c r="M6" i="6"/>
  <c r="M3" i="6"/>
  <c r="M12" i="11"/>
  <c r="M9" i="11"/>
  <c r="M6" i="11"/>
  <c r="M3" i="11"/>
  <c r="M12" i="7"/>
  <c r="M9" i="7"/>
  <c r="M6" i="7"/>
  <c r="M3" i="7"/>
  <c r="M12" i="8"/>
  <c r="M9" i="8"/>
  <c r="M6" i="8"/>
  <c r="M3" i="8"/>
  <c r="M12" i="9"/>
  <c r="M9" i="9"/>
  <c r="M6" i="9"/>
  <c r="M3" i="9"/>
  <c r="M6" i="10"/>
  <c r="M9" i="10"/>
  <c r="M12" i="10"/>
  <c r="M3" i="10"/>
  <c r="E24" i="11" l="1"/>
  <c r="E21" i="11"/>
  <c r="E15" i="11"/>
  <c r="I15" i="11" s="1"/>
  <c r="D12" i="11"/>
  <c r="D9" i="11"/>
  <c r="D6" i="11"/>
  <c r="E6" i="11" s="1"/>
  <c r="D3" i="11"/>
  <c r="E3" i="11" s="1"/>
  <c r="G3" i="11" l="1"/>
  <c r="H3" i="11"/>
  <c r="I3" i="11"/>
  <c r="G6" i="11"/>
  <c r="H6" i="11"/>
  <c r="I6" i="11" s="1"/>
  <c r="E9" i="11"/>
  <c r="E12" i="11"/>
  <c r="I15" i="4"/>
  <c r="E15" i="3"/>
  <c r="I15" i="3" s="1"/>
  <c r="E15" i="4"/>
  <c r="E15" i="5"/>
  <c r="I15" i="5" s="1"/>
  <c r="E15" i="6"/>
  <c r="I15" i="6" s="1"/>
  <c r="E15" i="7"/>
  <c r="I15" i="7" s="1"/>
  <c r="E15" i="8"/>
  <c r="I15" i="8" s="1"/>
  <c r="E15" i="9"/>
  <c r="I15" i="9" s="1"/>
  <c r="E15" i="10"/>
  <c r="H12" i="9"/>
  <c r="I12" i="9" s="1"/>
  <c r="G12" i="11" l="1"/>
  <c r="H12" i="11"/>
  <c r="I12" i="11" s="1"/>
  <c r="G9" i="11"/>
  <c r="H9" i="11"/>
  <c r="I9" i="11" s="1"/>
  <c r="O15" i="10"/>
  <c r="P15" i="10" s="1"/>
  <c r="I15" i="10"/>
  <c r="J9" i="11"/>
  <c r="J3" i="11"/>
  <c r="D12" i="10" l="1"/>
  <c r="D9" i="10"/>
  <c r="E9" i="10" s="1"/>
  <c r="E24" i="10"/>
  <c r="E12" i="10" s="1"/>
  <c r="E21" i="10"/>
  <c r="D6" i="10"/>
  <c r="D3" i="10"/>
  <c r="H12" i="10" l="1"/>
  <c r="I12" i="10" s="1"/>
  <c r="G12" i="10"/>
  <c r="G9" i="10"/>
  <c r="H9" i="10"/>
  <c r="I9" i="10" s="1"/>
  <c r="J9" i="10" s="1"/>
  <c r="E6" i="10"/>
  <c r="E3" i="10"/>
  <c r="E24" i="9"/>
  <c r="E21" i="9"/>
  <c r="D9" i="9"/>
  <c r="D6" i="9"/>
  <c r="D3" i="9"/>
  <c r="G3" i="10" l="1"/>
  <c r="H3" i="10"/>
  <c r="I3" i="10" s="1"/>
  <c r="G6" i="10"/>
  <c r="H6" i="10"/>
  <c r="I6" i="10" s="1"/>
  <c r="E9" i="9"/>
  <c r="E3" i="9"/>
  <c r="E6" i="9"/>
  <c r="E24" i="8"/>
  <c r="E21" i="8"/>
  <c r="D12" i="8"/>
  <c r="E12" i="8" s="1"/>
  <c r="D9" i="8"/>
  <c r="E9" i="8" s="1"/>
  <c r="D6" i="8"/>
  <c r="E6" i="8" s="1"/>
  <c r="H6" i="8" s="1"/>
  <c r="I6" i="8" s="1"/>
  <c r="D3" i="8"/>
  <c r="G12" i="8" l="1"/>
  <c r="H12" i="8"/>
  <c r="I12" i="8" s="1"/>
  <c r="G6" i="9"/>
  <c r="H6" i="9"/>
  <c r="I6" i="9" s="1"/>
  <c r="G3" i="9"/>
  <c r="J3" i="9" s="1"/>
  <c r="H3" i="9"/>
  <c r="I3" i="9" s="1"/>
  <c r="G9" i="8"/>
  <c r="H9" i="8"/>
  <c r="I9" i="8" s="1"/>
  <c r="G9" i="9"/>
  <c r="J9" i="9" s="1"/>
  <c r="H9" i="9"/>
  <c r="I9" i="9" s="1"/>
  <c r="J3" i="10"/>
  <c r="J9" i="8"/>
  <c r="G6" i="8"/>
  <c r="E3" i="8"/>
  <c r="E24" i="7"/>
  <c r="E22" i="7"/>
  <c r="E20" i="7"/>
  <c r="D12" i="7"/>
  <c r="D9" i="7"/>
  <c r="E9" i="7" s="1"/>
  <c r="D6" i="7"/>
  <c r="D3" i="7"/>
  <c r="G9" i="7" l="1"/>
  <c r="H9" i="7"/>
  <c r="I9" i="7" s="1"/>
  <c r="G3" i="8"/>
  <c r="H3" i="8"/>
  <c r="I3" i="8" s="1"/>
  <c r="J3" i="8" s="1"/>
  <c r="E12" i="7"/>
  <c r="E3" i="7"/>
  <c r="E6" i="7"/>
  <c r="S7" i="2"/>
  <c r="E24" i="5"/>
  <c r="E22" i="5"/>
  <c r="E12" i="6"/>
  <c r="H12" i="6" s="1"/>
  <c r="I12" i="6" s="1"/>
  <c r="E24" i="6"/>
  <c r="E22" i="6"/>
  <c r="D3" i="6"/>
  <c r="E3" i="6" s="1"/>
  <c r="D6" i="6"/>
  <c r="E6" i="6" s="1"/>
  <c r="D9" i="6"/>
  <c r="D12" i="6"/>
  <c r="E20" i="6"/>
  <c r="G6" i="6" l="1"/>
  <c r="H6" i="6"/>
  <c r="I6" i="6" s="1"/>
  <c r="J3" i="6" s="1"/>
  <c r="H3" i="6"/>
  <c r="I3" i="6" s="1"/>
  <c r="G3" i="6"/>
  <c r="G6" i="7"/>
  <c r="H6" i="7"/>
  <c r="I6" i="7" s="1"/>
  <c r="G12" i="6"/>
  <c r="G3" i="7"/>
  <c r="J3" i="7" s="1"/>
  <c r="H3" i="7"/>
  <c r="I3" i="7" s="1"/>
  <c r="G9" i="6"/>
  <c r="G12" i="7"/>
  <c r="H12" i="7"/>
  <c r="I12" i="7" s="1"/>
  <c r="E9" i="6"/>
  <c r="H9" i="6" s="1"/>
  <c r="I9" i="6" s="1"/>
  <c r="J9" i="6"/>
  <c r="D12" i="5"/>
  <c r="E12" i="5" s="1"/>
  <c r="D9" i="5"/>
  <c r="E9" i="5" s="1"/>
  <c r="D6" i="5"/>
  <c r="E6" i="5" s="1"/>
  <c r="H6" i="5" s="1"/>
  <c r="I6" i="5" s="1"/>
  <c r="D3" i="5"/>
  <c r="E3" i="5" s="1"/>
  <c r="E20" i="5"/>
  <c r="G6" i="5"/>
  <c r="G12" i="5" l="1"/>
  <c r="H12" i="5"/>
  <c r="I12" i="5" s="1"/>
  <c r="G3" i="5"/>
  <c r="H3" i="5"/>
  <c r="I3" i="5" s="1"/>
  <c r="J3" i="5" s="1"/>
  <c r="J9" i="7"/>
  <c r="G9" i="5"/>
  <c r="H9" i="5"/>
  <c r="I9" i="5" s="1"/>
  <c r="D21" i="4"/>
  <c r="D12" i="4"/>
  <c r="G12" i="4" s="1"/>
  <c r="H12" i="4" s="1"/>
  <c r="I12" i="4" s="1"/>
  <c r="D9" i="4"/>
  <c r="D6" i="4"/>
  <c r="D3" i="4"/>
  <c r="E9" i="4" l="1"/>
  <c r="G9" i="4" s="1"/>
  <c r="H9" i="4" s="1"/>
  <c r="I9" i="4" s="1"/>
  <c r="J9" i="4" s="1"/>
  <c r="E6" i="4"/>
  <c r="G6" i="4" s="1"/>
  <c r="H6" i="4" s="1"/>
  <c r="I6" i="4" s="1"/>
  <c r="J9" i="5"/>
  <c r="G3" i="4"/>
  <c r="H3" i="4" s="1"/>
  <c r="I3" i="4" s="1"/>
  <c r="E3" i="4"/>
  <c r="D12" i="3"/>
  <c r="E12" i="3" s="1"/>
  <c r="G12" i="3" s="1"/>
  <c r="H12" i="3" s="1"/>
  <c r="I12" i="3" s="1"/>
  <c r="D9" i="3"/>
  <c r="E9" i="3" s="1"/>
  <c r="G9" i="3" s="1"/>
  <c r="H9" i="3" s="1"/>
  <c r="I9" i="3" s="1"/>
  <c r="D6" i="3"/>
  <c r="E6" i="3" s="1"/>
  <c r="G6" i="3" s="1"/>
  <c r="H6" i="3" s="1"/>
  <c r="I6" i="3" s="1"/>
  <c r="D3" i="3"/>
  <c r="E3" i="3" s="1"/>
  <c r="G3" i="3" s="1"/>
  <c r="H3" i="3" s="1"/>
  <c r="I3" i="3" s="1"/>
  <c r="D21" i="3"/>
  <c r="J3" i="4" l="1"/>
  <c r="J9" i="3"/>
  <c r="J3" i="3"/>
  <c r="O7" i="2"/>
  <c r="O13" i="2"/>
  <c r="M13" i="2"/>
  <c r="M10" i="2"/>
  <c r="O10" i="2" s="1"/>
  <c r="M4" i="2"/>
  <c r="O4" i="2" s="1"/>
  <c r="L13" i="2"/>
  <c r="Q13" i="2" s="1"/>
  <c r="S13" i="2" s="1"/>
  <c r="L10" i="2"/>
  <c r="Q10" i="2" s="1"/>
  <c r="S10" i="2" s="1"/>
  <c r="L4" i="2"/>
  <c r="Q4" i="2" s="1"/>
  <c r="S4" i="2" s="1"/>
  <c r="L12" i="1" l="1"/>
  <c r="L9" i="1"/>
  <c r="L6" i="1"/>
  <c r="L3" i="1"/>
  <c r="M3" i="1" l="1"/>
  <c r="O3" i="1" s="1"/>
  <c r="Q3" i="1"/>
  <c r="S3" i="1" s="1"/>
  <c r="M6" i="1"/>
  <c r="O6" i="1" s="1"/>
  <c r="Q6" i="1"/>
  <c r="S6" i="1" s="1"/>
  <c r="M9" i="1"/>
  <c r="O9" i="1" s="1"/>
  <c r="Q9" i="1"/>
  <c r="S9" i="1" s="1"/>
  <c r="M12" i="1"/>
  <c r="O12" i="1" s="1"/>
  <c r="Q12" i="1"/>
  <c r="S12" i="1" s="1"/>
</calcChain>
</file>

<file path=xl/sharedStrings.xml><?xml version="1.0" encoding="utf-8"?>
<sst xmlns="http://schemas.openxmlformats.org/spreadsheetml/2006/main" count="463" uniqueCount="76">
  <si>
    <t xml:space="preserve"> 1        5.00              411              656    27.37   551.04         I           0.00   0.000295    10.931</t>
  </si>
  <si>
    <t xml:space="preserve">   2        5.00              397              648    26.72   552.41         I           0.00   0.000292    10.799</t>
  </si>
  <si>
    <t xml:space="preserve">   3        5.00              394              636    28.19   550.63         I           0.00   0.000287    10.602</t>
  </si>
  <si>
    <t xml:space="preserve">   4        5.00              538              746    46.84   551.13                     0.00   0.000336    12.437</t>
  </si>
  <si>
    <t xml:space="preserve">   5        5.00              535              720    49.71   549.41                     0.00   0.000324    11.993</t>
  </si>
  <si>
    <t xml:space="preserve">   6        5.00              544              721    53.08   551.45                     0.00   0.000325    12.009</t>
  </si>
  <si>
    <t xml:space="preserve">   7        5.00              304              499    30.79   548.59         I           0.00   0.000225     8.317</t>
  </si>
  <si>
    <t xml:space="preserve">   8        5.00              291              479    28.58   549.56         I           0.00   0.000216     7.984</t>
  </si>
  <si>
    <t xml:space="preserve">   9        5.00              273              449    30.63   546.72         I           0.00   0.000202     7.476</t>
  </si>
  <si>
    <t xml:space="preserve">  10        5.00              624              827    53.46   549.48                     0.00   0.000372    13.777</t>
  </si>
  <si>
    <t xml:space="preserve">  11        5.00              620              841    49.53   545.98                     0.00   0.000379    14.021</t>
  </si>
  <si>
    <t xml:space="preserve">  12        5.00              606              776    55.49   548.19                     0.00   0.000350    12.941</t>
  </si>
  <si>
    <t xml:space="preserve">  13        5.00           123488           133141    86.25   544.03                     0.00   0.059973  2219.012</t>
  </si>
  <si>
    <t xml:space="preserve">  14        5.00           150941           162854    85.08   541.96                     0.00   0.073358  2714.240</t>
  </si>
  <si>
    <t xml:space="preserve">  15        5.00           133594           144174    85.39   543.66                     0.00   0.064943  2402.893</t>
  </si>
  <si>
    <t xml:space="preserve">  16        5.00               36               68    46.28   558.91                     0.00   0.000031     1.136</t>
  </si>
  <si>
    <t xml:space="preserve">  17        5.00               33               62    42.57   558.74                     0.00   0.000028     1.036</t>
  </si>
  <si>
    <t>DBM</t>
  </si>
  <si>
    <t>AVERAGE</t>
  </si>
  <si>
    <t>Minus Standard</t>
  </si>
  <si>
    <t xml:space="preserve">Strain </t>
  </si>
  <si>
    <t>State</t>
  </si>
  <si>
    <t>final</t>
  </si>
  <si>
    <t>c1009</t>
  </si>
  <si>
    <t>c2343</t>
  </si>
  <si>
    <t>Chlorophyll</t>
  </si>
  <si>
    <t>AdjustedForChl</t>
  </si>
  <si>
    <t>So it appears from this that c1009 is about 20 percent higher in it's initial activity (comparing 155 to 185). This is on par with the difference in growth</t>
  </si>
  <si>
    <t>But the total Activity of c2343 is actually 33.312 percent higher</t>
  </si>
  <si>
    <t xml:space="preserve">Feb 4th </t>
  </si>
  <si>
    <t xml:space="preserve">Feb 5th Values </t>
  </si>
  <si>
    <t>Cycle 1 Results</t>
  </si>
  <si>
    <t xml:space="preserve">  S#  Count Time             CPMA             DPM1      SIS     tSIE  MESSAGES  Eff Nuc1 In A      uCi:1      Bq:1</t>
  </si>
  <si>
    <t xml:space="preserve">   1        5.00              427              676    29.71   551.58         I           0.00   0.000305    11.273</t>
  </si>
  <si>
    <t xml:space="preserve">   2        5.00              546              903    22.45   550.03         I           0.00   0.000407    15.051</t>
  </si>
  <si>
    <t xml:space="preserve">   3        5.00              460              758    25.39   551.96         I           0.00   0.000341    12.633</t>
  </si>
  <si>
    <t xml:space="preserve">   4        5.00             1247             1634    52.86   549.17                     0.00   0.000736    27.241</t>
  </si>
  <si>
    <t xml:space="preserve">   5        5.00             1237             1607    54.57   549.96                     0.00   0.000724    26.782</t>
  </si>
  <si>
    <t xml:space="preserve">   6        5.00             1176             1413    64.57   551.40                     0.00   0.000637    23.552</t>
  </si>
  <si>
    <t xml:space="preserve">   7        5.00              369              576    35.64   553.10         I           0.00   0.000259     9.595</t>
  </si>
  <si>
    <t xml:space="preserve">   8        5.00              362              574    32.00   549.62         I           0.00   0.000259     9.571</t>
  </si>
  <si>
    <t xml:space="preserve">   9        5.00              354              550    37.92   549.70         I           0.00   0.000248     9.170</t>
  </si>
  <si>
    <t xml:space="preserve">  10        5.00              519              696    53.28   549.03                     0.00   0.000313    11.592</t>
  </si>
  <si>
    <t xml:space="preserve">  11        5.00              546              741    51.43   548.06                     0.00   0.000334    12.355</t>
  </si>
  <si>
    <t xml:space="preserve">  12        5.00              567              811    43.68   545.73                     0.00   0.000365    13.523</t>
  </si>
  <si>
    <t xml:space="preserve">  13        5.00           145927           157533    85.95   551.84                     0.00   0.070961  2625.555</t>
  </si>
  <si>
    <t xml:space="preserve">  14        5.00            87487            94072    86.73   552.38                     0.00   0.042375  1567.864</t>
  </si>
  <si>
    <t xml:space="preserve">  15        5.00           123237           132706    86.46   555.20                     0.00   0.059778  2211.772</t>
  </si>
  <si>
    <t xml:space="preserve">  16        5.00               49               85    48.26   556.30                     0.00   0.000038     1.409</t>
  </si>
  <si>
    <t xml:space="preserve">  17        5.00               36               68    45.91   554.62                     0.00   0.000031     1.136</t>
  </si>
  <si>
    <t>NA</t>
  </si>
  <si>
    <t>Minus Blank</t>
  </si>
  <si>
    <t>Blank</t>
  </si>
  <si>
    <t>So it appears from here that the initial activity is 18% higher in c1009 than c2343 (see page 56 in notebook for calculations)</t>
  </si>
  <si>
    <t>DPM1</t>
  </si>
  <si>
    <t xml:space="preserve">Minus Blank </t>
  </si>
  <si>
    <t>Adjusted_For_Chlorophyll</t>
  </si>
  <si>
    <t>MinusStandardFromFeb21(242.66)</t>
  </si>
  <si>
    <t xml:space="preserve">DON’T TRUST THESE MADE FORMIC ACID MISTAKE </t>
  </si>
  <si>
    <t>Steady State Right After it's Been Bubbled with CO2 (Your Chlorophyll Extraction was not perfect there was some left in 1009 because it's harder to break)</t>
  </si>
  <si>
    <t>Steady State Right After it's Been Bubbled with CO2 (This Chlorophyll Extraction looked very good and equilvalent…Trust more than Feb 27 Values)</t>
  </si>
  <si>
    <t xml:space="preserve">I made a mistake, and had 240 ul of extra assay buffer left …. Clearly that I forgot to ad it to the c2343 final…. Do these again…. </t>
  </si>
  <si>
    <t>Steady State Right After it's Been Bubbled with CO2 (This Chlorophyll Extraction looked very good and equilvalent…)</t>
  </si>
  <si>
    <t xml:space="preserve">I trust these results. If anything I slighly underestimated the c1009 because the chloropyll extraction was not complete. </t>
  </si>
  <si>
    <t xml:space="preserve">Dilution Correction </t>
  </si>
  <si>
    <t>Adjusted for Chlorophyll</t>
  </si>
  <si>
    <t xml:space="preserve">Dilutio Correction </t>
  </si>
  <si>
    <t>mmol g C fixed by Rubisco s-1</t>
  </si>
  <si>
    <t>Rubisco Activation State</t>
  </si>
  <si>
    <t>Hours</t>
  </si>
  <si>
    <t xml:space="preserve">Hours </t>
  </si>
  <si>
    <t xml:space="preserve">This sample extraction looked very good. </t>
  </si>
  <si>
    <t xml:space="preserve">How much extraction did you add? </t>
  </si>
  <si>
    <t xml:space="preserve">What amount of chlorophyll was in that extraction? </t>
  </si>
  <si>
    <t>Chl ug/ml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</si>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</sst>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0329-B4D7-0045-BDAD-5DAFBDAD00F9}">
  <dimension ref="A1:S22"/>
  <sheetViews>
    <sheetView topLeftCell="C1" workbookViewId="0">
      <selection activeCell="E20" sqref="E20"/>
    </sheetView>
  </sheetViews>
  <sheetFormatPr baseColWidth="10" defaultRowHeight="16" x14ac:dyDescent="0.2"/>
  <cols>
    <col min="13" max="13" width="14.33203125" customWidth="1"/>
    <col min="15" max="15" width="14.1640625" customWidth="1"/>
  </cols>
  <sheetData>
    <row r="1" spans="1:19" x14ac:dyDescent="0.2">
      <c r="A1" t="s">
        <v>29</v>
      </c>
      <c r="I1" t="s">
        <v>20</v>
      </c>
      <c r="J1" t="s">
        <v>21</v>
      </c>
      <c r="K1" t="s">
        <v>17</v>
      </c>
      <c r="L1" t="s">
        <v>18</v>
      </c>
      <c r="M1" t="s">
        <v>19</v>
      </c>
      <c r="N1" t="s">
        <v>25</v>
      </c>
      <c r="O1" t="s">
        <v>26</v>
      </c>
      <c r="Q1" t="s">
        <v>57</v>
      </c>
      <c r="R1" t="s">
        <v>25</v>
      </c>
      <c r="S1" t="s">
        <v>26</v>
      </c>
    </row>
    <row r="2" spans="1:19" x14ac:dyDescent="0.2">
      <c r="A2" t="s">
        <v>0</v>
      </c>
      <c r="I2" s="6" t="s">
        <v>23</v>
      </c>
      <c r="J2" t="s">
        <v>75</v>
      </c>
      <c r="K2" s="1">
        <v>656</v>
      </c>
    </row>
    <row r="3" spans="1:19" x14ac:dyDescent="0.2">
      <c r="A3" t="s">
        <v>1</v>
      </c>
      <c r="I3" s="6" t="s">
        <v>23</v>
      </c>
      <c r="J3" t="s">
        <v>75</v>
      </c>
      <c r="K3" s="1">
        <v>648</v>
      </c>
      <c r="L3">
        <f>AVERAGE(K2:K4)</f>
        <v>646.66666666666663</v>
      </c>
      <c r="M3">
        <f>L3-65</f>
        <v>581.66666666666663</v>
      </c>
      <c r="N3">
        <v>3.1280000000000001</v>
      </c>
      <c r="O3">
        <f>M3/N3</f>
        <v>185.9548167092924</v>
      </c>
      <c r="Q3">
        <f>L3-242.66</f>
        <v>404.00666666666666</v>
      </c>
      <c r="R3">
        <v>3.1280000000000001</v>
      </c>
      <c r="S3">
        <f>Q3/R3</f>
        <v>129.15814151747654</v>
      </c>
    </row>
    <row r="4" spans="1:19" x14ac:dyDescent="0.2">
      <c r="A4" t="s">
        <v>2</v>
      </c>
      <c r="I4" s="6" t="s">
        <v>23</v>
      </c>
      <c r="J4" t="s">
        <v>75</v>
      </c>
      <c r="K4" s="1">
        <v>636</v>
      </c>
    </row>
    <row r="5" spans="1:19" x14ac:dyDescent="0.2">
      <c r="A5" t="s">
        <v>3</v>
      </c>
      <c r="I5" s="6" t="s">
        <v>23</v>
      </c>
      <c r="J5" t="s">
        <v>22</v>
      </c>
      <c r="K5" s="2">
        <v>746</v>
      </c>
    </row>
    <row r="6" spans="1:19" x14ac:dyDescent="0.2">
      <c r="A6" t="s">
        <v>4</v>
      </c>
      <c r="I6" s="6" t="s">
        <v>23</v>
      </c>
      <c r="J6" t="s">
        <v>22</v>
      </c>
      <c r="K6" s="2">
        <v>720</v>
      </c>
      <c r="L6">
        <f>AVERAGE(K5:K7)</f>
        <v>729</v>
      </c>
      <c r="M6">
        <f>L6-65</f>
        <v>664</v>
      </c>
      <c r="N6">
        <v>3.1280000000000001</v>
      </c>
      <c r="O6">
        <f t="shared" ref="O6:O12" si="0">M6/N6</f>
        <v>212.27621483375958</v>
      </c>
      <c r="Q6">
        <f>L6-242.66</f>
        <v>486.34000000000003</v>
      </c>
      <c r="R6">
        <v>3.1280000000000001</v>
      </c>
      <c r="S6">
        <f t="shared" ref="S6:S12" si="1">Q6/R6</f>
        <v>155.47953964194375</v>
      </c>
    </row>
    <row r="7" spans="1:19" x14ac:dyDescent="0.2">
      <c r="A7" t="s">
        <v>5</v>
      </c>
      <c r="I7" s="6" t="s">
        <v>23</v>
      </c>
      <c r="J7" t="s">
        <v>22</v>
      </c>
      <c r="K7" s="2">
        <v>721</v>
      </c>
    </row>
    <row r="8" spans="1:19" x14ac:dyDescent="0.2">
      <c r="A8" t="s">
        <v>6</v>
      </c>
      <c r="I8" s="5" t="s">
        <v>24</v>
      </c>
      <c r="J8" t="s">
        <v>75</v>
      </c>
      <c r="K8" s="3">
        <v>499</v>
      </c>
    </row>
    <row r="9" spans="1:19" x14ac:dyDescent="0.2">
      <c r="A9" t="s">
        <v>7</v>
      </c>
      <c r="I9" s="5" t="s">
        <v>24</v>
      </c>
      <c r="J9" t="s">
        <v>75</v>
      </c>
      <c r="K9" s="3">
        <v>479</v>
      </c>
      <c r="L9">
        <f>AVERAGE(K8:K10)</f>
        <v>475.66666666666669</v>
      </c>
      <c r="M9">
        <f>L9-65</f>
        <v>410.66666666666669</v>
      </c>
      <c r="N9">
        <v>2.649</v>
      </c>
      <c r="O9">
        <f t="shared" si="0"/>
        <v>155.02705423430226</v>
      </c>
      <c r="Q9">
        <f t="shared" ref="Q9:Q12" si="2">L9-242.66</f>
        <v>233.00666666666669</v>
      </c>
      <c r="R9">
        <v>2.649</v>
      </c>
      <c r="S9">
        <f t="shared" si="1"/>
        <v>87.960236567258093</v>
      </c>
    </row>
    <row r="10" spans="1:19" x14ac:dyDescent="0.2">
      <c r="A10" t="s">
        <v>8</v>
      </c>
      <c r="I10" s="5" t="s">
        <v>24</v>
      </c>
      <c r="J10" t="s">
        <v>75</v>
      </c>
      <c r="K10" s="3">
        <v>449</v>
      </c>
    </row>
    <row r="11" spans="1:19" x14ac:dyDescent="0.2">
      <c r="A11" t="s">
        <v>9</v>
      </c>
      <c r="I11" s="5" t="s">
        <v>24</v>
      </c>
      <c r="J11" t="s">
        <v>22</v>
      </c>
      <c r="K11" s="4">
        <v>827</v>
      </c>
    </row>
    <row r="12" spans="1:19" x14ac:dyDescent="0.2">
      <c r="A12" t="s">
        <v>10</v>
      </c>
      <c r="I12" s="5" t="s">
        <v>24</v>
      </c>
      <c r="J12" t="s">
        <v>22</v>
      </c>
      <c r="K12" s="4">
        <v>841</v>
      </c>
      <c r="L12">
        <f>AVERAGE(K11:K13)</f>
        <v>814.66666666666663</v>
      </c>
      <c r="M12">
        <f>L12-65</f>
        <v>749.66666666666663</v>
      </c>
      <c r="N12">
        <v>2.649</v>
      </c>
      <c r="O12">
        <f t="shared" si="0"/>
        <v>282.99987416635207</v>
      </c>
      <c r="Q12">
        <f t="shared" si="2"/>
        <v>572.00666666666666</v>
      </c>
      <c r="R12">
        <v>2.649</v>
      </c>
      <c r="S12">
        <f t="shared" si="1"/>
        <v>215.93305649930792</v>
      </c>
    </row>
    <row r="13" spans="1:19" x14ac:dyDescent="0.2">
      <c r="A13" t="s">
        <v>11</v>
      </c>
      <c r="I13" s="5" t="s">
        <v>24</v>
      </c>
      <c r="J13" t="s">
        <v>22</v>
      </c>
      <c r="K13" s="4">
        <v>776</v>
      </c>
    </row>
    <row r="14" spans="1:19" x14ac:dyDescent="0.2">
      <c r="A14" t="s">
        <v>12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6" x14ac:dyDescent="0.2">
      <c r="A17" t="s">
        <v>15</v>
      </c>
      <c r="K17">
        <v>65</v>
      </c>
    </row>
    <row r="18" spans="1:16" x14ac:dyDescent="0.2">
      <c r="A18" t="s">
        <v>16</v>
      </c>
    </row>
    <row r="20" spans="1:16" ht="139" customHeight="1" x14ac:dyDescent="0.2">
      <c r="O20" s="8" t="s">
        <v>27</v>
      </c>
      <c r="P20" s="7" t="s">
        <v>28</v>
      </c>
    </row>
    <row r="22" spans="1:16" x14ac:dyDescent="0.2">
      <c r="A2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24BD-A472-534E-B114-37B3231B7E10}">
  <dimension ref="A1:O76"/>
  <sheetViews>
    <sheetView workbookViewId="0">
      <selection activeCell="B3" sqref="B3"/>
    </sheetView>
  </sheetViews>
  <sheetFormatPr baseColWidth="10" defaultRowHeight="16" x14ac:dyDescent="0.2"/>
  <cols>
    <col min="9" max="9" width="15.5" customWidth="1"/>
  </cols>
  <sheetData>
    <row r="1" spans="1:15" ht="85" x14ac:dyDescent="0.2">
      <c r="A1" s="8" t="s">
        <v>20</v>
      </c>
      <c r="B1" s="8" t="s">
        <v>21</v>
      </c>
      <c r="C1" s="8" t="s">
        <v>54</v>
      </c>
      <c r="D1" s="8" t="s">
        <v>18</v>
      </c>
      <c r="E1" s="8" t="s">
        <v>55</v>
      </c>
      <c r="F1" s="8" t="s">
        <v>25</v>
      </c>
      <c r="G1" s="8" t="s">
        <v>65</v>
      </c>
      <c r="H1" s="16" t="s">
        <v>66</v>
      </c>
      <c r="I1" s="8" t="s">
        <v>67</v>
      </c>
      <c r="J1" s="8" t="s">
        <v>68</v>
      </c>
      <c r="K1" s="8" t="s">
        <v>69</v>
      </c>
      <c r="L1" s="8" t="s">
        <v>72</v>
      </c>
      <c r="M1" s="8" t="s">
        <v>73</v>
      </c>
      <c r="N1" s="8" t="s">
        <v>74</v>
      </c>
    </row>
    <row r="2" spans="1:15" x14ac:dyDescent="0.2">
      <c r="A2" s="6" t="s">
        <v>23</v>
      </c>
      <c r="B2" t="s">
        <v>75</v>
      </c>
      <c r="C2">
        <v>683</v>
      </c>
      <c r="E2" s="11"/>
      <c r="K2">
        <v>0</v>
      </c>
    </row>
    <row r="3" spans="1:15" x14ac:dyDescent="0.2">
      <c r="A3" s="6" t="s">
        <v>23</v>
      </c>
      <c r="B3" t="s">
        <v>75</v>
      </c>
      <c r="C3">
        <v>654</v>
      </c>
      <c r="D3">
        <f>AVERAGE(C2:C4)</f>
        <v>654</v>
      </c>
      <c r="E3" s="11">
        <f>D3-E21</f>
        <v>421.33333333333337</v>
      </c>
      <c r="F3">
        <v>16.59</v>
      </c>
      <c r="G3">
        <f>E3/F3</f>
        <v>25.396825396825399</v>
      </c>
      <c r="H3">
        <f>E3</f>
        <v>421.33333333333337</v>
      </c>
      <c r="I3">
        <f>H3/(I15*60*0.943*M3)</f>
        <v>1.2708096199940543E-7</v>
      </c>
      <c r="J3">
        <f>I3/I6</f>
        <v>0.52662278143488039</v>
      </c>
      <c r="L3">
        <v>20</v>
      </c>
      <c r="M3">
        <f>F3*20/1000</f>
        <v>0.33179999999999998</v>
      </c>
      <c r="N3">
        <v>2.7559999999999998</v>
      </c>
      <c r="O3" t="s">
        <v>60</v>
      </c>
    </row>
    <row r="4" spans="1:15" x14ac:dyDescent="0.2">
      <c r="A4" s="6" t="s">
        <v>23</v>
      </c>
      <c r="B4" t="s">
        <v>75</v>
      </c>
      <c r="C4">
        <v>625</v>
      </c>
      <c r="E4" s="11"/>
      <c r="O4" t="s">
        <v>61</v>
      </c>
    </row>
    <row r="5" spans="1:15" x14ac:dyDescent="0.2">
      <c r="A5" s="6" t="s">
        <v>23</v>
      </c>
      <c r="B5" t="s">
        <v>22</v>
      </c>
      <c r="C5">
        <v>982</v>
      </c>
      <c r="E5" s="12"/>
    </row>
    <row r="6" spans="1:15" x14ac:dyDescent="0.2">
      <c r="A6" s="6" t="s">
        <v>23</v>
      </c>
      <c r="B6" t="s">
        <v>22</v>
      </c>
      <c r="C6">
        <v>996</v>
      </c>
      <c r="D6">
        <f>AVERAGE(C5:C7)</f>
        <v>960</v>
      </c>
      <c r="E6" s="12">
        <f>D6-E21</f>
        <v>727.33333333333337</v>
      </c>
      <c r="F6">
        <v>16.59</v>
      </c>
      <c r="G6">
        <f t="shared" ref="G6:G9" si="0">E6/F6</f>
        <v>43.841671689772959</v>
      </c>
      <c r="H6">
        <f>E6*1.1</f>
        <v>800.06666666666672</v>
      </c>
      <c r="I6">
        <f>H6/(I15*60*0.943*M3)</f>
        <v>2.4131307356880768E-7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5" x14ac:dyDescent="0.2">
      <c r="A7" s="6" t="s">
        <v>23</v>
      </c>
      <c r="B7" t="s">
        <v>22</v>
      </c>
      <c r="C7">
        <v>902</v>
      </c>
      <c r="E7" s="12"/>
    </row>
    <row r="8" spans="1:15" x14ac:dyDescent="0.2">
      <c r="A8" s="5" t="s">
        <v>24</v>
      </c>
      <c r="B8" t="s">
        <v>75</v>
      </c>
      <c r="C8">
        <v>648</v>
      </c>
      <c r="E8" s="1"/>
    </row>
    <row r="9" spans="1:15" x14ac:dyDescent="0.2">
      <c r="A9" s="5" t="s">
        <v>24</v>
      </c>
      <c r="B9" t="s">
        <v>75</v>
      </c>
      <c r="C9">
        <v>640</v>
      </c>
      <c r="D9">
        <f>AVERAGE(C8:C10)</f>
        <v>637</v>
      </c>
      <c r="E9" s="1">
        <f>D9-E24</f>
        <v>400</v>
      </c>
      <c r="F9">
        <v>18.738</v>
      </c>
      <c r="G9">
        <f t="shared" si="0"/>
        <v>21.346995410395987</v>
      </c>
      <c r="H9">
        <f>E9</f>
        <v>400</v>
      </c>
      <c r="I9">
        <f>H9/(I15*60*0.943*M3)</f>
        <v>1.2064648291082793E-7</v>
      </c>
      <c r="J9" t="e">
        <f>I9/I12</f>
        <v>#VALUE!</v>
      </c>
      <c r="L9">
        <v>20</v>
      </c>
      <c r="M9">
        <f t="shared" si="1"/>
        <v>0.37475999999999998</v>
      </c>
      <c r="N9">
        <v>3.1233</v>
      </c>
    </row>
    <row r="10" spans="1:15" x14ac:dyDescent="0.2">
      <c r="A10" s="5" t="s">
        <v>24</v>
      </c>
      <c r="B10" t="s">
        <v>75</v>
      </c>
      <c r="C10">
        <v>623</v>
      </c>
      <c r="E10" s="1"/>
    </row>
    <row r="11" spans="1:15" x14ac:dyDescent="0.2">
      <c r="A11" s="5" t="s">
        <v>24</v>
      </c>
      <c r="B11" t="s">
        <v>22</v>
      </c>
      <c r="C11" t="s">
        <v>50</v>
      </c>
      <c r="E11" s="15"/>
    </row>
    <row r="12" spans="1:15" x14ac:dyDescent="0.2">
      <c r="A12" s="5" t="s">
        <v>24</v>
      </c>
      <c r="B12" t="s">
        <v>22</v>
      </c>
      <c r="C12" t="s">
        <v>50</v>
      </c>
      <c r="D12" t="s">
        <v>50</v>
      </c>
      <c r="E12" s="15" t="s">
        <v>50</v>
      </c>
      <c r="F12">
        <v>18.738</v>
      </c>
      <c r="G12" t="s">
        <v>50</v>
      </c>
      <c r="H12" t="str">
        <f t="shared" ref="H12" si="2">G12</f>
        <v>NA</v>
      </c>
      <c r="I12" t="e">
        <f>H12/(I15*60*0.943)</f>
        <v>#VALUE!</v>
      </c>
      <c r="L12">
        <v>20</v>
      </c>
      <c r="M12">
        <f t="shared" si="1"/>
        <v>0.37475999999999998</v>
      </c>
      <c r="N12">
        <v>3.1233</v>
      </c>
    </row>
    <row r="13" spans="1:15" x14ac:dyDescent="0.2">
      <c r="A13" s="5" t="s">
        <v>24</v>
      </c>
      <c r="B13" t="s">
        <v>22</v>
      </c>
      <c r="C13" t="s">
        <v>50</v>
      </c>
      <c r="E13" s="15"/>
    </row>
    <row r="14" spans="1:15" x14ac:dyDescent="0.2">
      <c r="C14">
        <v>124856</v>
      </c>
    </row>
    <row r="15" spans="1:15" x14ac:dyDescent="0.2">
      <c r="C15">
        <v>141659</v>
      </c>
      <c r="E15">
        <f>AVERAGE(C14:C16)</f>
        <v>132454.66666666666</v>
      </c>
      <c r="I15">
        <f>E15*2000/(10*0.15)</f>
        <v>176606222.22222221</v>
      </c>
    </row>
    <row r="16" spans="1:15" x14ac:dyDescent="0.2">
      <c r="C16">
        <v>130849</v>
      </c>
    </row>
    <row r="17" spans="3:5" x14ac:dyDescent="0.2">
      <c r="C17">
        <v>100</v>
      </c>
    </row>
    <row r="18" spans="3:5" x14ac:dyDescent="0.2">
      <c r="C18">
        <v>65</v>
      </c>
    </row>
    <row r="19" spans="3:5" x14ac:dyDescent="0.2">
      <c r="C19">
        <v>66</v>
      </c>
    </row>
    <row r="20" spans="3:5" x14ac:dyDescent="0.2">
      <c r="C20">
        <v>220</v>
      </c>
      <c r="D20" s="11"/>
      <c r="E20" s="11"/>
    </row>
    <row r="21" spans="3:5" x14ac:dyDescent="0.2">
      <c r="C21">
        <v>255</v>
      </c>
      <c r="D21" s="11"/>
      <c r="E21" s="11">
        <f>AVERAGE(C20:C22)</f>
        <v>232.66666666666666</v>
      </c>
    </row>
    <row r="22" spans="3:5" x14ac:dyDescent="0.2">
      <c r="C22">
        <v>223</v>
      </c>
      <c r="D22" s="11"/>
      <c r="E22" s="11"/>
    </row>
    <row r="23" spans="3:5" x14ac:dyDescent="0.2">
      <c r="C23">
        <v>241</v>
      </c>
      <c r="D23" s="1"/>
      <c r="E23" s="1"/>
    </row>
    <row r="24" spans="3:5" x14ac:dyDescent="0.2">
      <c r="C24">
        <v>231</v>
      </c>
      <c r="D24" s="1"/>
      <c r="E24" s="1">
        <f>AVERAGE(C23:C25)</f>
        <v>237</v>
      </c>
    </row>
    <row r="25" spans="3:5" x14ac:dyDescent="0.2">
      <c r="C25">
        <v>239</v>
      </c>
      <c r="D25" s="1"/>
      <c r="E25" s="1"/>
    </row>
    <row r="52" spans="3:3" x14ac:dyDescent="0.2">
      <c r="C52" t="s">
        <v>54</v>
      </c>
    </row>
    <row r="53" spans="3:3" x14ac:dyDescent="0.2">
      <c r="C53">
        <v>683</v>
      </c>
    </row>
    <row r="54" spans="3:3" x14ac:dyDescent="0.2">
      <c r="C54">
        <v>654</v>
      </c>
    </row>
    <row r="55" spans="3:3" x14ac:dyDescent="0.2">
      <c r="C55">
        <v>625</v>
      </c>
    </row>
    <row r="56" spans="3:3" x14ac:dyDescent="0.2">
      <c r="C56">
        <v>982</v>
      </c>
    </row>
    <row r="57" spans="3:3" x14ac:dyDescent="0.2">
      <c r="C57">
        <v>996</v>
      </c>
    </row>
    <row r="58" spans="3:3" x14ac:dyDescent="0.2">
      <c r="C58">
        <v>902</v>
      </c>
    </row>
    <row r="59" spans="3:3" x14ac:dyDescent="0.2">
      <c r="C59">
        <v>648</v>
      </c>
    </row>
    <row r="60" spans="3:3" x14ac:dyDescent="0.2">
      <c r="C60">
        <v>640</v>
      </c>
    </row>
    <row r="61" spans="3:3" x14ac:dyDescent="0.2">
      <c r="C61">
        <v>623</v>
      </c>
    </row>
    <row r="62" spans="3:3" x14ac:dyDescent="0.2">
      <c r="C62">
        <v>171</v>
      </c>
    </row>
    <row r="63" spans="3:3" x14ac:dyDescent="0.2">
      <c r="C63">
        <v>0</v>
      </c>
    </row>
    <row r="64" spans="3:3" x14ac:dyDescent="0.2">
      <c r="C64">
        <v>0</v>
      </c>
    </row>
    <row r="65" spans="3:3" x14ac:dyDescent="0.2">
      <c r="C65">
        <v>124856</v>
      </c>
    </row>
    <row r="66" spans="3:3" x14ac:dyDescent="0.2">
      <c r="C66">
        <v>141659</v>
      </c>
    </row>
    <row r="67" spans="3:3" x14ac:dyDescent="0.2">
      <c r="C67">
        <v>130849</v>
      </c>
    </row>
    <row r="68" spans="3:3" x14ac:dyDescent="0.2">
      <c r="C68">
        <v>100</v>
      </c>
    </row>
    <row r="69" spans="3:3" x14ac:dyDescent="0.2">
      <c r="C69">
        <v>65</v>
      </c>
    </row>
    <row r="70" spans="3:3" x14ac:dyDescent="0.2">
      <c r="C70">
        <v>66</v>
      </c>
    </row>
    <row r="71" spans="3:3" x14ac:dyDescent="0.2">
      <c r="C71">
        <v>220</v>
      </c>
    </row>
    <row r="72" spans="3:3" x14ac:dyDescent="0.2">
      <c r="C72">
        <v>255</v>
      </c>
    </row>
    <row r="73" spans="3:3" x14ac:dyDescent="0.2">
      <c r="C73">
        <v>223</v>
      </c>
    </row>
    <row r="74" spans="3:3" x14ac:dyDescent="0.2">
      <c r="C74">
        <v>241</v>
      </c>
    </row>
    <row r="75" spans="3:3" x14ac:dyDescent="0.2">
      <c r="C75">
        <v>231</v>
      </c>
    </row>
    <row r="76" spans="3:3" x14ac:dyDescent="0.2">
      <c r="C76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C6E6-F86A-3C4C-B1A5-208C674F6600}">
  <dimension ref="A1:P25"/>
  <sheetViews>
    <sheetView workbookViewId="0">
      <selection sqref="A1:N25"/>
    </sheetView>
  </sheetViews>
  <sheetFormatPr baseColWidth="10" defaultRowHeight="16" x14ac:dyDescent="0.2"/>
  <cols>
    <col min="7" max="7" width="14.1640625" customWidth="1"/>
    <col min="9" max="9" width="15.5" customWidth="1"/>
  </cols>
  <sheetData>
    <row r="1" spans="1:16" ht="85" x14ac:dyDescent="0.2">
      <c r="A1" s="8" t="s">
        <v>20</v>
      </c>
      <c r="B1" s="8" t="s">
        <v>21</v>
      </c>
      <c r="C1" s="8" t="s">
        <v>54</v>
      </c>
      <c r="D1" s="8" t="s">
        <v>18</v>
      </c>
      <c r="E1" s="8" t="s">
        <v>55</v>
      </c>
      <c r="F1" s="8" t="s">
        <v>25</v>
      </c>
      <c r="G1" s="16" t="s">
        <v>65</v>
      </c>
      <c r="H1" s="16" t="s">
        <v>64</v>
      </c>
      <c r="I1" s="8" t="s">
        <v>67</v>
      </c>
      <c r="J1" s="8" t="s">
        <v>68</v>
      </c>
      <c r="K1" s="8" t="s">
        <v>70</v>
      </c>
      <c r="L1" s="8" t="s">
        <v>72</v>
      </c>
      <c r="M1" s="8" t="s">
        <v>73</v>
      </c>
      <c r="N1" s="8" t="s">
        <v>74</v>
      </c>
    </row>
    <row r="2" spans="1:16" x14ac:dyDescent="0.2">
      <c r="A2" s="6" t="s">
        <v>23</v>
      </c>
      <c r="B2" t="s">
        <v>75</v>
      </c>
      <c r="C2">
        <v>698</v>
      </c>
      <c r="E2" s="11"/>
      <c r="K2">
        <v>0</v>
      </c>
    </row>
    <row r="3" spans="1:16" x14ac:dyDescent="0.2">
      <c r="A3" s="6" t="s">
        <v>23</v>
      </c>
      <c r="B3" t="s">
        <v>75</v>
      </c>
      <c r="C3">
        <v>686</v>
      </c>
      <c r="D3">
        <f>AVERAGE(C2:C4)</f>
        <v>671.33333333333337</v>
      </c>
      <c r="E3" s="11">
        <f>D3-E21</f>
        <v>437.33333333333337</v>
      </c>
      <c r="F3">
        <v>16.59</v>
      </c>
      <c r="G3">
        <f>E3/F3</f>
        <v>26.361261804299783</v>
      </c>
      <c r="H3">
        <f>E3</f>
        <v>437.33333333333337</v>
      </c>
      <c r="I3">
        <f>H3/(I15*60*0.943*M3)</f>
        <v>1.3562191515023292E-7</v>
      </c>
      <c r="J3">
        <f>I3/I6</f>
        <v>0.61417470274318886</v>
      </c>
      <c r="L3">
        <v>20</v>
      </c>
      <c r="M3">
        <f>F3*20/1000</f>
        <v>0.33179999999999998</v>
      </c>
      <c r="N3">
        <v>2.7559999999999998</v>
      </c>
    </row>
    <row r="4" spans="1:16" x14ac:dyDescent="0.2">
      <c r="A4" s="6" t="s">
        <v>23</v>
      </c>
      <c r="B4" t="s">
        <v>75</v>
      </c>
      <c r="C4">
        <v>630</v>
      </c>
      <c r="E4" s="11"/>
      <c r="O4" t="s">
        <v>62</v>
      </c>
    </row>
    <row r="5" spans="1:16" x14ac:dyDescent="0.2">
      <c r="A5" s="6" t="s">
        <v>23</v>
      </c>
      <c r="B5" t="s">
        <v>22</v>
      </c>
      <c r="C5">
        <v>880</v>
      </c>
      <c r="E5" s="12"/>
      <c r="O5" t="s">
        <v>63</v>
      </c>
    </row>
    <row r="6" spans="1:16" x14ac:dyDescent="0.2">
      <c r="A6" s="6" t="s">
        <v>23</v>
      </c>
      <c r="B6" t="s">
        <v>22</v>
      </c>
      <c r="C6">
        <v>900</v>
      </c>
      <c r="D6">
        <f>AVERAGE(C5:C7)</f>
        <v>881.33333333333337</v>
      </c>
      <c r="E6" s="12">
        <f>D6-E21</f>
        <v>647.33333333333337</v>
      </c>
      <c r="F6">
        <v>16.59</v>
      </c>
      <c r="G6">
        <f t="shared" ref="G6:G9" si="0">E6/F6</f>
        <v>39.019489652401049</v>
      </c>
      <c r="H6">
        <f>E6*1.1</f>
        <v>712.06666666666672</v>
      </c>
      <c r="I6">
        <f>H6/(I15*60*0.943*M6)</f>
        <v>2.2081976764018868E-7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6" x14ac:dyDescent="0.2">
      <c r="A7" s="6" t="s">
        <v>23</v>
      </c>
      <c r="B7" t="s">
        <v>22</v>
      </c>
      <c r="C7">
        <v>864</v>
      </c>
      <c r="E7" s="12"/>
    </row>
    <row r="8" spans="1:16" x14ac:dyDescent="0.2">
      <c r="A8" s="5" t="s">
        <v>24</v>
      </c>
      <c r="B8" t="s">
        <v>75</v>
      </c>
      <c r="C8">
        <v>767</v>
      </c>
      <c r="E8" s="1"/>
    </row>
    <row r="9" spans="1:16" x14ac:dyDescent="0.2">
      <c r="A9" s="5" t="s">
        <v>24</v>
      </c>
      <c r="B9" t="s">
        <v>75</v>
      </c>
      <c r="C9">
        <v>836</v>
      </c>
      <c r="D9">
        <f>AVERAGE(C8:C10)</f>
        <v>805.33333333333337</v>
      </c>
      <c r="E9" s="1">
        <f>D9-E24</f>
        <v>555</v>
      </c>
      <c r="F9">
        <v>18.738</v>
      </c>
      <c r="G9">
        <f t="shared" si="0"/>
        <v>29.618956131924431</v>
      </c>
      <c r="H9">
        <f>E9</f>
        <v>555</v>
      </c>
      <c r="I9">
        <f>H9/(I15*60*0.943*M9)</f>
        <v>1.5238191499266994E-7</v>
      </c>
      <c r="J9">
        <f>I9/I12</f>
        <v>0.62136139722346617</v>
      </c>
      <c r="L9">
        <v>20</v>
      </c>
      <c r="M9">
        <f t="shared" si="1"/>
        <v>0.37475999999999998</v>
      </c>
      <c r="N9">
        <v>3.1233</v>
      </c>
    </row>
    <row r="10" spans="1:16" x14ac:dyDescent="0.2">
      <c r="A10" s="5" t="s">
        <v>24</v>
      </c>
      <c r="B10" t="s">
        <v>75</v>
      </c>
      <c r="C10">
        <v>813</v>
      </c>
      <c r="E10" s="1"/>
    </row>
    <row r="11" spans="1:16" x14ac:dyDescent="0.2">
      <c r="A11" s="5" t="s">
        <v>24</v>
      </c>
      <c r="B11" t="s">
        <v>22</v>
      </c>
      <c r="C11">
        <v>1027</v>
      </c>
      <c r="E11" s="15"/>
    </row>
    <row r="12" spans="1:16" x14ac:dyDescent="0.2">
      <c r="A12" s="5" t="s">
        <v>24</v>
      </c>
      <c r="B12" t="s">
        <v>22</v>
      </c>
      <c r="C12">
        <v>1049</v>
      </c>
      <c r="D12">
        <f>AVERAGE(C11:C13)</f>
        <v>1062.3333333333333</v>
      </c>
      <c r="E12" s="15">
        <f>D12-E24</f>
        <v>811.99999999999989</v>
      </c>
      <c r="F12">
        <v>18.738</v>
      </c>
      <c r="G12">
        <f>E12/F12</f>
        <v>43.334400683103851</v>
      </c>
      <c r="H12">
        <f>E12*1.1</f>
        <v>893.19999999999993</v>
      </c>
      <c r="I12">
        <f>H12/(I15*60*0.943*M12)</f>
        <v>2.4523878643505008E-7</v>
      </c>
      <c r="L12">
        <v>20</v>
      </c>
      <c r="M12">
        <f t="shared" si="1"/>
        <v>0.37475999999999998</v>
      </c>
      <c r="N12">
        <v>3.1233</v>
      </c>
    </row>
    <row r="13" spans="1:16" x14ac:dyDescent="0.2">
      <c r="A13" s="5" t="s">
        <v>24</v>
      </c>
      <c r="B13" t="s">
        <v>22</v>
      </c>
      <c r="C13">
        <v>1111</v>
      </c>
      <c r="E13" s="15"/>
    </row>
    <row r="14" spans="1:16" x14ac:dyDescent="0.2">
      <c r="C14">
        <v>141170</v>
      </c>
    </row>
    <row r="15" spans="1:16" x14ac:dyDescent="0.2">
      <c r="C15">
        <v>110422</v>
      </c>
      <c r="E15">
        <f>AVERAGE(C14:C16)</f>
        <v>128826.33333333333</v>
      </c>
      <c r="I15">
        <f>E15*2000/(10*0.15)</f>
        <v>171768444.44444445</v>
      </c>
      <c r="O15">
        <f>E15*2000/(10)</f>
        <v>25765266.666666664</v>
      </c>
      <c r="P15">
        <f>O15/0.15</f>
        <v>171768444.44444445</v>
      </c>
    </row>
    <row r="16" spans="1:16" x14ac:dyDescent="0.2">
      <c r="C16">
        <v>134887</v>
      </c>
    </row>
    <row r="17" spans="3:5" x14ac:dyDescent="0.2">
      <c r="C17">
        <v>72</v>
      </c>
    </row>
    <row r="18" spans="3:5" x14ac:dyDescent="0.2">
      <c r="C18">
        <v>62</v>
      </c>
    </row>
    <row r="19" spans="3:5" x14ac:dyDescent="0.2">
      <c r="C19">
        <v>53</v>
      </c>
    </row>
    <row r="20" spans="3:5" x14ac:dyDescent="0.2">
      <c r="C20">
        <v>220</v>
      </c>
      <c r="D20" s="11"/>
      <c r="E20" s="11"/>
    </row>
    <row r="21" spans="3:5" x14ac:dyDescent="0.2">
      <c r="C21">
        <v>245</v>
      </c>
      <c r="D21" s="11"/>
      <c r="E21" s="11">
        <f>AVERAGE(C20:C22)</f>
        <v>234</v>
      </c>
    </row>
    <row r="22" spans="3:5" x14ac:dyDescent="0.2">
      <c r="C22">
        <v>237</v>
      </c>
      <c r="D22" s="11"/>
      <c r="E22" s="11"/>
    </row>
    <row r="23" spans="3:5" x14ac:dyDescent="0.2">
      <c r="C23">
        <v>254</v>
      </c>
      <c r="D23" s="1"/>
      <c r="E23" s="1"/>
    </row>
    <row r="24" spans="3:5" x14ac:dyDescent="0.2">
      <c r="C24">
        <v>256</v>
      </c>
      <c r="D24" s="1"/>
      <c r="E24" s="1">
        <f>AVERAGE(C23:C25)</f>
        <v>250.33333333333334</v>
      </c>
    </row>
    <row r="25" spans="3:5" x14ac:dyDescent="0.2">
      <c r="C25">
        <v>241</v>
      </c>
      <c r="D25" s="1"/>
      <c r="E2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5451-F978-BA4C-BD5E-16B4F6F6E101}">
  <dimension ref="A1"/>
  <sheetViews>
    <sheetView workbookViewId="0">
      <selection activeCell="M15" sqref="M1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53CF-C3A9-C04C-877B-F119FD4A5CB1}">
  <dimension ref="A1:S21"/>
  <sheetViews>
    <sheetView topLeftCell="D1" workbookViewId="0">
      <selection activeCell="S2" sqref="S2:S13"/>
    </sheetView>
  </sheetViews>
  <sheetFormatPr baseColWidth="10" defaultRowHeight="16" x14ac:dyDescent="0.2"/>
  <cols>
    <col min="3" max="3" width="18.6640625" customWidth="1"/>
    <col min="4" max="4" width="20" customWidth="1"/>
  </cols>
  <sheetData>
    <row r="1" spans="1:19" x14ac:dyDescent="0.2">
      <c r="A1" t="s">
        <v>31</v>
      </c>
    </row>
    <row r="2" spans="1:19" x14ac:dyDescent="0.2">
      <c r="A2" t="s">
        <v>32</v>
      </c>
      <c r="I2" t="s">
        <v>20</v>
      </c>
      <c r="J2" t="s">
        <v>21</v>
      </c>
      <c r="K2" t="s">
        <v>17</v>
      </c>
      <c r="L2" t="s">
        <v>18</v>
      </c>
      <c r="M2" t="s">
        <v>51</v>
      </c>
      <c r="N2" t="s">
        <v>25</v>
      </c>
      <c r="O2" t="s">
        <v>26</v>
      </c>
      <c r="Q2" t="s">
        <v>57</v>
      </c>
      <c r="R2" t="s">
        <v>25</v>
      </c>
      <c r="S2" t="s">
        <v>26</v>
      </c>
    </row>
    <row r="3" spans="1:19" x14ac:dyDescent="0.2">
      <c r="A3" t="s">
        <v>33</v>
      </c>
      <c r="I3" s="6" t="s">
        <v>23</v>
      </c>
      <c r="J3" t="s">
        <v>75</v>
      </c>
      <c r="K3" s="9">
        <v>676</v>
      </c>
    </row>
    <row r="4" spans="1:19" x14ac:dyDescent="0.2">
      <c r="A4" t="s">
        <v>34</v>
      </c>
      <c r="I4" s="6" t="s">
        <v>23</v>
      </c>
      <c r="J4" t="s">
        <v>75</v>
      </c>
      <c r="K4" s="9">
        <v>903</v>
      </c>
      <c r="L4">
        <f>AVERAGE(K3:K5)</f>
        <v>779</v>
      </c>
      <c r="M4">
        <f>L4-28.33</f>
        <v>750.67</v>
      </c>
      <c r="N4">
        <v>3.1280000000000001</v>
      </c>
      <c r="O4">
        <f>M4/N4</f>
        <v>239.98401534526852</v>
      </c>
      <c r="Q4">
        <f>L4-242.66</f>
        <v>536.34</v>
      </c>
      <c r="R4">
        <v>3.1280000000000001</v>
      </c>
      <c r="S4">
        <f>Q4/R4</f>
        <v>171.46419437340154</v>
      </c>
    </row>
    <row r="5" spans="1:19" x14ac:dyDescent="0.2">
      <c r="A5" t="s">
        <v>35</v>
      </c>
      <c r="I5" s="6" t="s">
        <v>23</v>
      </c>
      <c r="J5" t="s">
        <v>75</v>
      </c>
      <c r="K5" s="9">
        <v>758</v>
      </c>
    </row>
    <row r="6" spans="1:19" x14ac:dyDescent="0.2">
      <c r="A6" t="s">
        <v>36</v>
      </c>
      <c r="I6" s="6" t="s">
        <v>23</v>
      </c>
      <c r="J6" t="s">
        <v>22</v>
      </c>
      <c r="K6" t="s">
        <v>50</v>
      </c>
    </row>
    <row r="7" spans="1:19" x14ac:dyDescent="0.2">
      <c r="A7" t="s">
        <v>37</v>
      </c>
      <c r="I7" s="6" t="s">
        <v>23</v>
      </c>
      <c r="J7" t="s">
        <v>22</v>
      </c>
      <c r="K7" t="s">
        <v>50</v>
      </c>
      <c r="N7">
        <v>3.1280000000000001</v>
      </c>
      <c r="O7">
        <f t="shared" ref="O7:O13" si="0">M7/N7</f>
        <v>0</v>
      </c>
      <c r="R7">
        <v>3.1280000000000001</v>
      </c>
      <c r="S7">
        <f t="shared" ref="S7:S13" si="1">Q7/R7</f>
        <v>0</v>
      </c>
    </row>
    <row r="8" spans="1:19" x14ac:dyDescent="0.2">
      <c r="A8" t="s">
        <v>38</v>
      </c>
      <c r="I8" s="6" t="s">
        <v>23</v>
      </c>
      <c r="J8" t="s">
        <v>22</v>
      </c>
      <c r="K8" t="s">
        <v>50</v>
      </c>
    </row>
    <row r="9" spans="1:19" x14ac:dyDescent="0.2">
      <c r="A9" t="s">
        <v>39</v>
      </c>
      <c r="I9" s="5" t="s">
        <v>24</v>
      </c>
      <c r="J9" t="s">
        <v>75</v>
      </c>
      <c r="K9" s="3">
        <v>576</v>
      </c>
    </row>
    <row r="10" spans="1:19" x14ac:dyDescent="0.2">
      <c r="A10" t="s">
        <v>40</v>
      </c>
      <c r="I10" s="5" t="s">
        <v>24</v>
      </c>
      <c r="J10" t="s">
        <v>75</v>
      </c>
      <c r="K10" s="3">
        <v>574</v>
      </c>
      <c r="L10">
        <f>AVERAGE(K9:K11)</f>
        <v>566.66666666666663</v>
      </c>
      <c r="M10">
        <f>566.66666-28.33</f>
        <v>538.33665999999994</v>
      </c>
      <c r="N10">
        <v>2.649</v>
      </c>
      <c r="O10">
        <f t="shared" si="0"/>
        <v>203.22259720649299</v>
      </c>
      <c r="Q10">
        <f t="shared" ref="Q10:Q13" si="2">L10-242.66</f>
        <v>324.00666666666666</v>
      </c>
      <c r="R10">
        <v>2.649</v>
      </c>
      <c r="S10">
        <f t="shared" si="1"/>
        <v>122.31282244872278</v>
      </c>
    </row>
    <row r="11" spans="1:19" x14ac:dyDescent="0.2">
      <c r="A11" t="s">
        <v>41</v>
      </c>
      <c r="I11" s="5" t="s">
        <v>24</v>
      </c>
      <c r="J11" t="s">
        <v>75</v>
      </c>
      <c r="K11" s="3">
        <v>550</v>
      </c>
    </row>
    <row r="12" spans="1:19" x14ac:dyDescent="0.2">
      <c r="A12" t="s">
        <v>42</v>
      </c>
      <c r="I12" s="5" t="s">
        <v>24</v>
      </c>
      <c r="J12" t="s">
        <v>22</v>
      </c>
      <c r="K12" s="4">
        <v>695</v>
      </c>
    </row>
    <row r="13" spans="1:19" x14ac:dyDescent="0.2">
      <c r="A13" t="s">
        <v>43</v>
      </c>
      <c r="I13" s="5" t="s">
        <v>24</v>
      </c>
      <c r="J13" t="s">
        <v>22</v>
      </c>
      <c r="K13" s="4">
        <v>741</v>
      </c>
      <c r="L13">
        <f>AVERAGE(K12:K14)</f>
        <v>749</v>
      </c>
      <c r="M13">
        <f>749-28.33</f>
        <v>720.67</v>
      </c>
      <c r="N13">
        <v>2.649</v>
      </c>
      <c r="O13">
        <f t="shared" si="0"/>
        <v>272.0536051340128</v>
      </c>
      <c r="Q13">
        <f t="shared" si="2"/>
        <v>506.34000000000003</v>
      </c>
      <c r="R13">
        <v>2.649</v>
      </c>
      <c r="S13">
        <f t="shared" si="1"/>
        <v>191.14382785956965</v>
      </c>
    </row>
    <row r="14" spans="1:19" x14ac:dyDescent="0.2">
      <c r="A14" t="s">
        <v>44</v>
      </c>
      <c r="I14" s="5" t="s">
        <v>24</v>
      </c>
      <c r="J14" t="s">
        <v>22</v>
      </c>
      <c r="K14" s="4">
        <v>811</v>
      </c>
    </row>
    <row r="15" spans="1:19" x14ac:dyDescent="0.2">
      <c r="A15" t="s">
        <v>45</v>
      </c>
    </row>
    <row r="16" spans="1:19" x14ac:dyDescent="0.2">
      <c r="A16" t="s">
        <v>46</v>
      </c>
    </row>
    <row r="17" spans="1:15" x14ac:dyDescent="0.2">
      <c r="A17" t="s">
        <v>47</v>
      </c>
    </row>
    <row r="18" spans="1:15" x14ac:dyDescent="0.2">
      <c r="A18" t="s">
        <v>48</v>
      </c>
      <c r="I18" t="s">
        <v>52</v>
      </c>
      <c r="K18" s="10">
        <v>49</v>
      </c>
      <c r="L18">
        <v>28.33</v>
      </c>
    </row>
    <row r="19" spans="1:15" x14ac:dyDescent="0.2">
      <c r="A19" t="s">
        <v>49</v>
      </c>
      <c r="I19" t="s">
        <v>52</v>
      </c>
      <c r="K19" s="10">
        <v>36</v>
      </c>
    </row>
    <row r="21" spans="1:15" ht="97" customHeight="1" x14ac:dyDescent="0.2">
      <c r="N21" s="21" t="s">
        <v>53</v>
      </c>
      <c r="O21" s="21"/>
    </row>
  </sheetData>
  <mergeCells count="1">
    <mergeCell ref="N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A7B-DD36-584A-ACB3-554B065554B0}">
  <dimension ref="A1:L22"/>
  <sheetViews>
    <sheetView tabSelected="1" workbookViewId="0">
      <selection activeCell="J1" sqref="J1:J1048576"/>
    </sheetView>
  </sheetViews>
  <sheetFormatPr baseColWidth="10" defaultRowHeight="16" x14ac:dyDescent="0.2"/>
  <sheetData>
    <row r="1" spans="1:12" s="16" customFormat="1" ht="51" x14ac:dyDescent="0.2">
      <c r="A1" s="16" t="s">
        <v>20</v>
      </c>
      <c r="B1" s="16" t="s">
        <v>21</v>
      </c>
      <c r="C1" s="16" t="s">
        <v>54</v>
      </c>
      <c r="E1" s="16" t="s">
        <v>55</v>
      </c>
      <c r="F1" s="16" t="s">
        <v>25</v>
      </c>
      <c r="G1" s="16" t="s">
        <v>65</v>
      </c>
      <c r="H1" s="16" t="s">
        <v>64</v>
      </c>
      <c r="I1" s="8" t="s">
        <v>67</v>
      </c>
      <c r="J1" s="8" t="s">
        <v>68</v>
      </c>
    </row>
    <row r="2" spans="1:12" x14ac:dyDescent="0.2">
      <c r="A2" s="5" t="s">
        <v>24</v>
      </c>
      <c r="B2" t="s">
        <v>75</v>
      </c>
      <c r="C2" s="11">
        <v>1318</v>
      </c>
      <c r="D2" s="11"/>
      <c r="L2" t="s">
        <v>58</v>
      </c>
    </row>
    <row r="3" spans="1:12" x14ac:dyDescent="0.2">
      <c r="A3" s="5" t="s">
        <v>24</v>
      </c>
      <c r="B3" t="s">
        <v>75</v>
      </c>
      <c r="C3" s="11">
        <v>987</v>
      </c>
      <c r="D3" s="11">
        <f>AVERAGE(C2:C4)</f>
        <v>1171.3333333333333</v>
      </c>
      <c r="E3">
        <f t="shared" ref="E3:E12" si="0">D3-334</f>
        <v>837.33333333333326</v>
      </c>
      <c r="F3">
        <v>3.45</v>
      </c>
      <c r="G3">
        <f>E3/F3</f>
        <v>242.70531400966181</v>
      </c>
      <c r="H3">
        <f>G3</f>
        <v>242.70531400966181</v>
      </c>
      <c r="I3">
        <f>H3/(I15*60*0.943)</f>
        <v>8.9088090373442889E-9</v>
      </c>
      <c r="J3">
        <f>I3/I6</f>
        <v>1.2955131511088189</v>
      </c>
    </row>
    <row r="4" spans="1:12" x14ac:dyDescent="0.2">
      <c r="A4" s="5" t="s">
        <v>24</v>
      </c>
      <c r="B4" t="s">
        <v>75</v>
      </c>
      <c r="C4" s="11">
        <v>1209</v>
      </c>
      <c r="D4" s="11"/>
    </row>
    <row r="5" spans="1:12" x14ac:dyDescent="0.2">
      <c r="A5" s="5" t="s">
        <v>24</v>
      </c>
      <c r="B5" t="s">
        <v>22</v>
      </c>
      <c r="C5" s="12">
        <v>851</v>
      </c>
      <c r="D5" s="12"/>
    </row>
    <row r="6" spans="1:12" x14ac:dyDescent="0.2">
      <c r="A6" s="5" t="s">
        <v>24</v>
      </c>
      <c r="B6" t="s">
        <v>22</v>
      </c>
      <c r="C6" s="12">
        <v>868</v>
      </c>
      <c r="D6" s="12">
        <f>AVERAGE(C6:C8)</f>
        <v>980.33333333333337</v>
      </c>
      <c r="E6">
        <f t="shared" si="0"/>
        <v>646.33333333333337</v>
      </c>
      <c r="F6">
        <v>3.45</v>
      </c>
      <c r="G6">
        <f t="shared" ref="G6:G12" si="1">E6/F6</f>
        <v>187.34299516908212</v>
      </c>
      <c r="H6">
        <f t="shared" ref="H6:H12" si="2">G6</f>
        <v>187.34299516908212</v>
      </c>
      <c r="I6">
        <f>H6/(I15*60*0.943)</f>
        <v>6.8766643007207711E-9</v>
      </c>
    </row>
    <row r="7" spans="1:12" x14ac:dyDescent="0.2">
      <c r="A7" s="5" t="s">
        <v>24</v>
      </c>
      <c r="B7" t="s">
        <v>22</v>
      </c>
      <c r="C7" s="12">
        <v>960</v>
      </c>
      <c r="D7" s="12"/>
    </row>
    <row r="8" spans="1:12" x14ac:dyDescent="0.2">
      <c r="A8" s="6" t="s">
        <v>23</v>
      </c>
      <c r="B8" t="s">
        <v>75</v>
      </c>
      <c r="C8" s="13">
        <v>1113</v>
      </c>
      <c r="D8" s="13"/>
    </row>
    <row r="9" spans="1:12" x14ac:dyDescent="0.2">
      <c r="A9" s="6" t="s">
        <v>23</v>
      </c>
      <c r="B9" t="s">
        <v>75</v>
      </c>
      <c r="C9" s="13">
        <v>807</v>
      </c>
      <c r="D9" s="13">
        <f>AVERAGE(C8:C10)</f>
        <v>979.33333333333337</v>
      </c>
      <c r="E9">
        <f t="shared" si="0"/>
        <v>645.33333333333337</v>
      </c>
      <c r="F9">
        <v>4.2</v>
      </c>
      <c r="G9">
        <f t="shared" si="1"/>
        <v>153.65079365079364</v>
      </c>
      <c r="H9">
        <f t="shared" si="2"/>
        <v>153.65079365079364</v>
      </c>
      <c r="I9">
        <f>H9/(I15*60*0.943)</f>
        <v>5.6399489424315644E-9</v>
      </c>
      <c r="J9">
        <f>I9/I12</f>
        <v>1.0358480470840024</v>
      </c>
    </row>
    <row r="10" spans="1:12" x14ac:dyDescent="0.2">
      <c r="A10" s="6" t="s">
        <v>23</v>
      </c>
      <c r="B10" t="s">
        <v>75</v>
      </c>
      <c r="C10" s="13">
        <v>1018</v>
      </c>
      <c r="D10" s="13"/>
    </row>
    <row r="11" spans="1:12" x14ac:dyDescent="0.2">
      <c r="A11" s="6" t="s">
        <v>23</v>
      </c>
      <c r="B11" t="s">
        <v>22</v>
      </c>
      <c r="C11" s="14">
        <v>1031</v>
      </c>
      <c r="D11" s="14"/>
    </row>
    <row r="12" spans="1:12" x14ac:dyDescent="0.2">
      <c r="A12" s="6" t="s">
        <v>23</v>
      </c>
      <c r="B12" t="s">
        <v>22</v>
      </c>
      <c r="C12" s="14">
        <v>831</v>
      </c>
      <c r="D12" s="14">
        <f>AVERAGE(C11:C13)</f>
        <v>957</v>
      </c>
      <c r="E12">
        <f t="shared" si="0"/>
        <v>623</v>
      </c>
      <c r="F12">
        <v>4.2</v>
      </c>
      <c r="G12">
        <f t="shared" si="1"/>
        <v>148.33333333333331</v>
      </c>
      <c r="H12">
        <f t="shared" si="2"/>
        <v>148.33333333333331</v>
      </c>
      <c r="I12">
        <f>H12/(I15*60*0.943)</f>
        <v>5.4447647589899755E-9</v>
      </c>
    </row>
    <row r="13" spans="1:12" x14ac:dyDescent="0.2">
      <c r="A13" s="6" t="s">
        <v>23</v>
      </c>
      <c r="B13" t="s">
        <v>22</v>
      </c>
      <c r="C13" s="14">
        <v>1009</v>
      </c>
      <c r="D13" s="14"/>
    </row>
    <row r="14" spans="1:12" x14ac:dyDescent="0.2">
      <c r="C14">
        <v>107236</v>
      </c>
    </row>
    <row r="15" spans="1:12" x14ac:dyDescent="0.2">
      <c r="C15">
        <v>115645</v>
      </c>
      <c r="E15">
        <f>AVERAGE(C14:C16)</f>
        <v>103178.66666666667</v>
      </c>
      <c r="I15">
        <f>E15*7000/(10*0.15)</f>
        <v>481500444.44444448</v>
      </c>
    </row>
    <row r="16" spans="1:12" x14ac:dyDescent="0.2">
      <c r="C16">
        <v>86655</v>
      </c>
    </row>
    <row r="17" spans="1:4" x14ac:dyDescent="0.2">
      <c r="C17">
        <v>92</v>
      </c>
    </row>
    <row r="18" spans="1:4" x14ac:dyDescent="0.2">
      <c r="C18">
        <v>68</v>
      </c>
    </row>
    <row r="19" spans="1:4" x14ac:dyDescent="0.2">
      <c r="C19">
        <v>69</v>
      </c>
    </row>
    <row r="20" spans="1:4" x14ac:dyDescent="0.2">
      <c r="A20" s="5"/>
      <c r="C20" s="1">
        <v>352</v>
      </c>
    </row>
    <row r="21" spans="1:4" x14ac:dyDescent="0.2">
      <c r="C21" s="1">
        <v>265</v>
      </c>
      <c r="D21" s="9">
        <f>AVERAGE(C20:C22)</f>
        <v>334</v>
      </c>
    </row>
    <row r="22" spans="1:4" x14ac:dyDescent="0.2">
      <c r="C22" s="1"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3CF3-6225-2545-A5F9-A26223473F47}">
  <dimension ref="A1:K21"/>
  <sheetViews>
    <sheetView workbookViewId="0">
      <selection activeCell="G19" sqref="G19"/>
    </sheetView>
  </sheetViews>
  <sheetFormatPr baseColWidth="10" defaultRowHeight="16" x14ac:dyDescent="0.2"/>
  <sheetData>
    <row r="1" spans="1:11" ht="51" x14ac:dyDescent="0.2">
      <c r="A1" s="18" t="s">
        <v>20</v>
      </c>
      <c r="B1" s="18" t="s">
        <v>21</v>
      </c>
      <c r="C1" s="18" t="s">
        <v>54</v>
      </c>
      <c r="D1" s="18"/>
      <c r="E1" s="18" t="s">
        <v>55</v>
      </c>
      <c r="F1" s="18" t="s">
        <v>25</v>
      </c>
      <c r="G1" s="16" t="s">
        <v>65</v>
      </c>
      <c r="H1" s="16" t="s">
        <v>64</v>
      </c>
      <c r="I1" s="8" t="s">
        <v>67</v>
      </c>
      <c r="J1" s="8" t="s">
        <v>68</v>
      </c>
      <c r="K1" t="s">
        <v>69</v>
      </c>
    </row>
    <row r="2" spans="1:11" x14ac:dyDescent="0.2">
      <c r="A2" s="6" t="s">
        <v>23</v>
      </c>
      <c r="B2" t="s">
        <v>75</v>
      </c>
      <c r="C2">
        <v>1050</v>
      </c>
      <c r="D2" s="11"/>
      <c r="K2">
        <v>31</v>
      </c>
    </row>
    <row r="3" spans="1:11" x14ac:dyDescent="0.2">
      <c r="A3" s="6" t="s">
        <v>23</v>
      </c>
      <c r="B3" t="s">
        <v>75</v>
      </c>
      <c r="C3">
        <v>1247</v>
      </c>
      <c r="D3" s="11">
        <f>AVERAGE(C2:C4)</f>
        <v>1085.6666666666667</v>
      </c>
      <c r="E3">
        <f>D3-266</f>
        <v>819.66666666666674</v>
      </c>
      <c r="F3">
        <v>12.688800000000001</v>
      </c>
      <c r="G3">
        <f>E3/F3</f>
        <v>64.597650421368982</v>
      </c>
      <c r="H3">
        <f>G3</f>
        <v>64.597650421368982</v>
      </c>
      <c r="I3">
        <f>H3/(I15*60*0.943)</f>
        <v>5.6685975449931792E-9</v>
      </c>
      <c r="J3">
        <f>I3/I6</f>
        <v>1.6993780234968903</v>
      </c>
    </row>
    <row r="4" spans="1:11" x14ac:dyDescent="0.2">
      <c r="A4" s="6" t="s">
        <v>23</v>
      </c>
      <c r="B4" t="s">
        <v>75</v>
      </c>
      <c r="C4">
        <v>960</v>
      </c>
      <c r="D4" s="11"/>
    </row>
    <row r="5" spans="1:11" x14ac:dyDescent="0.2">
      <c r="A5" s="6" t="s">
        <v>23</v>
      </c>
      <c r="B5" t="s">
        <v>22</v>
      </c>
      <c r="C5">
        <v>672</v>
      </c>
      <c r="D5" s="12"/>
    </row>
    <row r="6" spans="1:11" x14ac:dyDescent="0.2">
      <c r="A6" s="6" t="s">
        <v>23</v>
      </c>
      <c r="B6" t="s">
        <v>22</v>
      </c>
      <c r="C6">
        <v>849</v>
      </c>
      <c r="D6" s="12">
        <f>AVERAGE(C6:C8)</f>
        <v>748.33333333333337</v>
      </c>
      <c r="E6">
        <f>D6-266</f>
        <v>482.33333333333337</v>
      </c>
      <c r="F6">
        <v>12.688800000000001</v>
      </c>
      <c r="G6">
        <f t="shared" ref="G6:G12" si="0">E6/F6</f>
        <v>38.012525481789716</v>
      </c>
      <c r="H6">
        <f t="shared" ref="H6:H12" si="1">G6</f>
        <v>38.012525481789716</v>
      </c>
      <c r="I6">
        <f>H6/(I15*60*0.943)</f>
        <v>3.3356895679565393E-9</v>
      </c>
    </row>
    <row r="7" spans="1:11" x14ac:dyDescent="0.2">
      <c r="A7" s="6" t="s">
        <v>23</v>
      </c>
      <c r="B7" t="s">
        <v>22</v>
      </c>
      <c r="C7">
        <v>819</v>
      </c>
      <c r="D7" s="12"/>
    </row>
    <row r="8" spans="1:11" x14ac:dyDescent="0.2">
      <c r="A8" s="5" t="s">
        <v>24</v>
      </c>
      <c r="B8" t="s">
        <v>75</v>
      </c>
      <c r="C8">
        <v>577</v>
      </c>
      <c r="D8" s="13"/>
    </row>
    <row r="9" spans="1:11" x14ac:dyDescent="0.2">
      <c r="A9" s="5" t="s">
        <v>24</v>
      </c>
      <c r="B9" t="s">
        <v>75</v>
      </c>
      <c r="C9">
        <v>475</v>
      </c>
      <c r="D9" s="13">
        <f>AVERAGE(C8:C10)</f>
        <v>498.66666666666669</v>
      </c>
      <c r="E9">
        <f>D9-266</f>
        <v>232.66666666666669</v>
      </c>
      <c r="F9">
        <v>10.33</v>
      </c>
      <c r="G9">
        <f t="shared" si="0"/>
        <v>22.523394643433367</v>
      </c>
      <c r="H9">
        <f t="shared" si="1"/>
        <v>22.523394643433367</v>
      </c>
      <c r="I9">
        <f>H9/(I15*60*0.943)</f>
        <v>1.9764814780081153E-9</v>
      </c>
      <c r="J9">
        <f>I9/I12</f>
        <v>-0.87468671679198007</v>
      </c>
    </row>
    <row r="10" spans="1:11" x14ac:dyDescent="0.2">
      <c r="A10" s="5" t="s">
        <v>24</v>
      </c>
      <c r="B10" t="s">
        <v>75</v>
      </c>
      <c r="C10">
        <v>444</v>
      </c>
      <c r="D10" s="13"/>
    </row>
    <row r="11" spans="1:11" x14ac:dyDescent="0.2">
      <c r="A11" s="5" t="s">
        <v>24</v>
      </c>
      <c r="B11" t="s">
        <v>22</v>
      </c>
      <c r="C11">
        <v>580</v>
      </c>
      <c r="D11" s="14"/>
    </row>
    <row r="12" spans="1:11" x14ac:dyDescent="0.2">
      <c r="A12" s="5" t="s">
        <v>24</v>
      </c>
      <c r="B12" t="s">
        <v>22</v>
      </c>
      <c r="C12">
        <v>646</v>
      </c>
      <c r="D12" s="14">
        <f>AVERAGE(C11:C13)</f>
        <v>600</v>
      </c>
      <c r="E12">
        <v>-266</v>
      </c>
      <c r="F12">
        <v>10.33</v>
      </c>
      <c r="G12">
        <f t="shared" si="0"/>
        <v>-25.750242013552757</v>
      </c>
      <c r="H12">
        <f t="shared" si="1"/>
        <v>-25.750242013552757</v>
      </c>
      <c r="I12">
        <f>H12/(I15*60*0.943)</f>
        <v>-2.2596450135393636E-9</v>
      </c>
    </row>
    <row r="13" spans="1:11" x14ac:dyDescent="0.2">
      <c r="A13" s="5" t="s">
        <v>24</v>
      </c>
      <c r="B13" t="s">
        <v>22</v>
      </c>
      <c r="C13">
        <v>574</v>
      </c>
      <c r="D13" s="14"/>
    </row>
    <row r="14" spans="1:11" x14ac:dyDescent="0.2">
      <c r="C14">
        <v>45282</v>
      </c>
    </row>
    <row r="15" spans="1:11" x14ac:dyDescent="0.2">
      <c r="C15">
        <v>38895</v>
      </c>
      <c r="E15">
        <f>AVERAGE(C14:C16)</f>
        <v>43159</v>
      </c>
      <c r="I15">
        <f>E15*7000/(10*0.15)</f>
        <v>201408666.66666666</v>
      </c>
    </row>
    <row r="16" spans="1:11" x14ac:dyDescent="0.2">
      <c r="C16">
        <v>45300</v>
      </c>
    </row>
    <row r="17" spans="3:4" x14ac:dyDescent="0.2">
      <c r="C17">
        <v>108</v>
      </c>
    </row>
    <row r="18" spans="3:4" x14ac:dyDescent="0.2">
      <c r="C18">
        <v>90</v>
      </c>
    </row>
    <row r="19" spans="3:4" x14ac:dyDescent="0.2">
      <c r="C19">
        <v>258</v>
      </c>
    </row>
    <row r="20" spans="3:4" x14ac:dyDescent="0.2">
      <c r="C20">
        <v>250</v>
      </c>
    </row>
    <row r="21" spans="3:4" x14ac:dyDescent="0.2">
      <c r="C21">
        <v>282</v>
      </c>
      <c r="D21" s="9">
        <f>AVERAGE(C20:C22)</f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2650-04C6-B947-BD65-65F2C5D777F0}">
  <dimension ref="A1:N25"/>
  <sheetViews>
    <sheetView workbookViewId="0">
      <selection activeCell="E15" sqref="E15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s="19" t="s">
        <v>20</v>
      </c>
      <c r="B1" s="19" t="s">
        <v>21</v>
      </c>
      <c r="C1" s="19" t="s">
        <v>54</v>
      </c>
      <c r="D1" s="19" t="s">
        <v>18</v>
      </c>
      <c r="E1" s="19" t="s">
        <v>55</v>
      </c>
      <c r="F1" s="19" t="s">
        <v>25</v>
      </c>
      <c r="G1" s="16" t="s">
        <v>65</v>
      </c>
      <c r="H1" s="16" t="s">
        <v>64</v>
      </c>
      <c r="I1" s="8" t="s">
        <v>67</v>
      </c>
      <c r="J1" s="8" t="s">
        <v>68</v>
      </c>
      <c r="K1" t="s">
        <v>69</v>
      </c>
      <c r="L1" s="8" t="s">
        <v>72</v>
      </c>
      <c r="M1" s="8" t="s">
        <v>73</v>
      </c>
      <c r="N1" s="8" t="s">
        <v>74</v>
      </c>
    </row>
    <row r="2" spans="1:14" x14ac:dyDescent="0.2">
      <c r="A2" s="6" t="s">
        <v>23</v>
      </c>
      <c r="B2" t="s">
        <v>75</v>
      </c>
      <c r="C2" s="11">
        <v>866</v>
      </c>
      <c r="E2" s="11"/>
      <c r="K2">
        <v>31</v>
      </c>
    </row>
    <row r="3" spans="1:14" x14ac:dyDescent="0.2">
      <c r="A3" s="6" t="s">
        <v>23</v>
      </c>
      <c r="B3" t="s">
        <v>75</v>
      </c>
      <c r="C3" s="11">
        <v>549</v>
      </c>
      <c r="D3">
        <f>AVERAGE(C2:C4)</f>
        <v>696.66666666666663</v>
      </c>
      <c r="E3" s="11">
        <f>D3-E22</f>
        <v>432.16666666666663</v>
      </c>
      <c r="F3">
        <v>12.688800000000001</v>
      </c>
      <c r="G3">
        <f>E3/F3</f>
        <v>34.058907593047934</v>
      </c>
      <c r="H3">
        <f>E3</f>
        <v>432.16666666666663</v>
      </c>
      <c r="I3">
        <f>H3/(I15*60*0.943*M3)</f>
        <v>2.1333934448808101E-7</v>
      </c>
      <c r="J3">
        <f>I3/I6</f>
        <v>0.9555219810590706</v>
      </c>
      <c r="L3">
        <v>20</v>
      </c>
      <c r="M3">
        <f>F3*20/1000</f>
        <v>0.253776</v>
      </c>
      <c r="N3">
        <v>1.0573999999999999</v>
      </c>
    </row>
    <row r="4" spans="1:14" x14ac:dyDescent="0.2">
      <c r="A4" s="6" t="s">
        <v>23</v>
      </c>
      <c r="B4" t="s">
        <v>75</v>
      </c>
      <c r="C4" s="11">
        <v>675</v>
      </c>
      <c r="E4" s="11"/>
    </row>
    <row r="5" spans="1:14" x14ac:dyDescent="0.2">
      <c r="A5" s="6" t="s">
        <v>23</v>
      </c>
      <c r="B5" t="s">
        <v>22</v>
      </c>
      <c r="C5" s="12">
        <v>742</v>
      </c>
      <c r="E5" s="12"/>
    </row>
    <row r="6" spans="1:14" x14ac:dyDescent="0.2">
      <c r="A6" s="6" t="s">
        <v>23</v>
      </c>
      <c r="B6" t="s">
        <v>22</v>
      </c>
      <c r="C6" s="12">
        <v>629</v>
      </c>
      <c r="D6">
        <f>AVERAGE(C5:C7)</f>
        <v>675.66666666666663</v>
      </c>
      <c r="E6" s="12">
        <f>D6-E22</f>
        <v>411.16666666666663</v>
      </c>
      <c r="F6">
        <v>12.688800000000001</v>
      </c>
      <c r="G6">
        <f t="shared" ref="G6:G12" si="0">E6/F6</f>
        <v>32.403904755900214</v>
      </c>
      <c r="H6">
        <f>E6*1.1</f>
        <v>452.2833333333333</v>
      </c>
      <c r="I6">
        <f>H6/(I15*60*0.943*M6)</f>
        <v>2.2326994953231988E-7</v>
      </c>
      <c r="L6">
        <v>20</v>
      </c>
      <c r="M6">
        <f t="shared" ref="M6:M12" si="1">F6*20/1000</f>
        <v>0.253776</v>
      </c>
      <c r="N6">
        <v>1.0573999999999999</v>
      </c>
    </row>
    <row r="7" spans="1:14" x14ac:dyDescent="0.2">
      <c r="A7" s="6" t="s">
        <v>23</v>
      </c>
      <c r="B7" t="s">
        <v>22</v>
      </c>
      <c r="C7" s="12">
        <v>656</v>
      </c>
      <c r="E7" s="12"/>
    </row>
    <row r="8" spans="1:14" x14ac:dyDescent="0.2">
      <c r="A8" s="5" t="s">
        <v>24</v>
      </c>
      <c r="B8" t="s">
        <v>75</v>
      </c>
      <c r="C8" s="1">
        <v>520</v>
      </c>
      <c r="E8" s="1"/>
    </row>
    <row r="9" spans="1:14" x14ac:dyDescent="0.2">
      <c r="A9" s="5" t="s">
        <v>24</v>
      </c>
      <c r="B9" t="s">
        <v>75</v>
      </c>
      <c r="C9" s="1">
        <v>423</v>
      </c>
      <c r="D9">
        <f>AVERAGE(C8:C10)</f>
        <v>468</v>
      </c>
      <c r="E9" s="1">
        <f>D9-E24</f>
        <v>239</v>
      </c>
      <c r="F9">
        <v>10.33</v>
      </c>
      <c r="G9">
        <f t="shared" si="0"/>
        <v>23.136495643756049</v>
      </c>
      <c r="H9">
        <f>E9</f>
        <v>239</v>
      </c>
      <c r="I9">
        <f>H9/(I15*60*0.943*M9)</f>
        <v>1.4492316880409204E-7</v>
      </c>
      <c r="J9">
        <f>I9/I12</f>
        <v>0.68039476181438596</v>
      </c>
      <c r="L9">
        <v>20</v>
      </c>
      <c r="M9">
        <f t="shared" si="1"/>
        <v>0.20660000000000001</v>
      </c>
      <c r="N9">
        <v>0.86417999999999995</v>
      </c>
    </row>
    <row r="10" spans="1:14" x14ac:dyDescent="0.2">
      <c r="A10" s="5" t="s">
        <v>24</v>
      </c>
      <c r="B10" t="s">
        <v>75</v>
      </c>
      <c r="C10" s="1">
        <v>461</v>
      </c>
      <c r="E10" s="1"/>
    </row>
    <row r="11" spans="1:14" x14ac:dyDescent="0.2">
      <c r="A11" s="5" t="s">
        <v>24</v>
      </c>
      <c r="B11" t="s">
        <v>22</v>
      </c>
      <c r="C11" s="15">
        <v>590</v>
      </c>
      <c r="E11" s="15"/>
    </row>
    <row r="12" spans="1:14" x14ac:dyDescent="0.2">
      <c r="A12" s="5" t="s">
        <v>24</v>
      </c>
      <c r="B12" t="s">
        <v>22</v>
      </c>
      <c r="C12" s="15">
        <v>527</v>
      </c>
      <c r="D12">
        <f>AVERAGE(C11:C13)</f>
        <v>548.33333333333337</v>
      </c>
      <c r="E12" s="15">
        <f>D12-E24</f>
        <v>319.33333333333337</v>
      </c>
      <c r="F12">
        <v>10.33</v>
      </c>
      <c r="G12">
        <f t="shared" si="0"/>
        <v>30.913197805743792</v>
      </c>
      <c r="H12">
        <f>E12*1.1</f>
        <v>351.26666666666671</v>
      </c>
      <c r="I12">
        <f>H12/(I15*60*0.943*M12)</f>
        <v>2.1299865451290405E-7</v>
      </c>
      <c r="L12">
        <v>20</v>
      </c>
      <c r="M12">
        <f t="shared" si="1"/>
        <v>0.20660000000000001</v>
      </c>
      <c r="N12">
        <v>0.86417999999999995</v>
      </c>
    </row>
    <row r="13" spans="1:14" x14ac:dyDescent="0.2">
      <c r="A13" s="5" t="s">
        <v>24</v>
      </c>
      <c r="B13" t="s">
        <v>22</v>
      </c>
      <c r="C13" s="15">
        <v>528</v>
      </c>
      <c r="E13" s="15"/>
    </row>
    <row r="14" spans="1:14" x14ac:dyDescent="0.2">
      <c r="C14">
        <v>104851</v>
      </c>
    </row>
    <row r="15" spans="1:14" x14ac:dyDescent="0.2">
      <c r="C15">
        <v>97370</v>
      </c>
      <c r="E15">
        <f>AVERAGE(C14:C16)</f>
        <v>105810.33333333333</v>
      </c>
      <c r="I15">
        <f>E15*2000/(10*0.15)</f>
        <v>141080444.44444445</v>
      </c>
    </row>
    <row r="16" spans="1:14" x14ac:dyDescent="0.2">
      <c r="C16">
        <v>115210</v>
      </c>
    </row>
    <row r="17" spans="3:5" x14ac:dyDescent="0.2">
      <c r="C17">
        <v>86</v>
      </c>
    </row>
    <row r="18" spans="3:5" x14ac:dyDescent="0.2">
      <c r="C18">
        <v>64</v>
      </c>
    </row>
    <row r="19" spans="3:5" x14ac:dyDescent="0.2">
      <c r="C19">
        <v>244</v>
      </c>
    </row>
    <row r="20" spans="3:5" x14ac:dyDescent="0.2">
      <c r="C20">
        <v>242</v>
      </c>
      <c r="E20">
        <f>AVERAGE(C19:C21)</f>
        <v>241</v>
      </c>
    </row>
    <row r="21" spans="3:5" x14ac:dyDescent="0.2">
      <c r="C21">
        <v>237</v>
      </c>
    </row>
    <row r="22" spans="3:5" x14ac:dyDescent="0.2">
      <c r="C22">
        <v>265</v>
      </c>
      <c r="E22">
        <f>AVERAGE(C22:C23)</f>
        <v>264.5</v>
      </c>
    </row>
    <row r="23" spans="3:5" x14ac:dyDescent="0.2">
      <c r="C23">
        <v>264</v>
      </c>
    </row>
    <row r="24" spans="3:5" x14ac:dyDescent="0.2">
      <c r="C24">
        <v>225</v>
      </c>
      <c r="E24">
        <f>AVERAGE(C24:C25)</f>
        <v>229</v>
      </c>
    </row>
    <row r="25" spans="3:5" x14ac:dyDescent="0.2">
      <c r="C25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9F9A-7376-D641-9179-FCE63A4064F2}">
  <dimension ref="A1:N25"/>
  <sheetViews>
    <sheetView workbookViewId="0">
      <selection activeCell="N1" sqref="N1:N1048576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t="s">
        <v>20</v>
      </c>
      <c r="B1" t="s">
        <v>21</v>
      </c>
      <c r="C1" t="s">
        <v>54</v>
      </c>
      <c r="D1" t="s">
        <v>18</v>
      </c>
      <c r="E1" t="s">
        <v>55</v>
      </c>
      <c r="F1" t="s">
        <v>25</v>
      </c>
      <c r="G1" s="16" t="s">
        <v>56</v>
      </c>
      <c r="H1" s="16" t="s">
        <v>64</v>
      </c>
      <c r="I1" s="8" t="s">
        <v>67</v>
      </c>
      <c r="J1" s="8" t="s">
        <v>68</v>
      </c>
      <c r="K1" s="20" t="s">
        <v>70</v>
      </c>
      <c r="L1" s="8" t="s">
        <v>72</v>
      </c>
      <c r="M1" s="8" t="s">
        <v>73</v>
      </c>
      <c r="N1" s="8" t="s">
        <v>74</v>
      </c>
    </row>
    <row r="2" spans="1:14" x14ac:dyDescent="0.2">
      <c r="A2" s="6" t="s">
        <v>23</v>
      </c>
      <c r="B2" t="s">
        <v>75</v>
      </c>
      <c r="C2">
        <v>802</v>
      </c>
      <c r="E2" s="11"/>
      <c r="K2">
        <v>31</v>
      </c>
    </row>
    <row r="3" spans="1:14" x14ac:dyDescent="0.2">
      <c r="A3" s="6" t="s">
        <v>23</v>
      </c>
      <c r="B3" t="s">
        <v>75</v>
      </c>
      <c r="C3">
        <v>774</v>
      </c>
      <c r="D3">
        <f>AVERAGE(C2:C4)</f>
        <v>726.33333333333337</v>
      </c>
      <c r="E3" s="11">
        <f>D3-E22</f>
        <v>461.83333333333337</v>
      </c>
      <c r="F3">
        <v>12.688800000000001</v>
      </c>
      <c r="G3">
        <f>E3/F3</f>
        <v>36.396927474097893</v>
      </c>
      <c r="H3">
        <f>E3</f>
        <v>461.83333333333337</v>
      </c>
      <c r="I3">
        <f>H3/(I15*60*0.943*M3)</f>
        <v>2.1856239812730035E-7</v>
      </c>
      <c r="J3">
        <f>I3/I6</f>
        <v>1.0016266040122901</v>
      </c>
      <c r="L3">
        <v>20</v>
      </c>
      <c r="M3">
        <f>F3*20/1000</f>
        <v>0.253776</v>
      </c>
      <c r="N3">
        <v>1.0573999999999999</v>
      </c>
    </row>
    <row r="4" spans="1:14" x14ac:dyDescent="0.2">
      <c r="A4" s="6" t="s">
        <v>23</v>
      </c>
      <c r="B4" t="s">
        <v>75</v>
      </c>
      <c r="C4">
        <v>603</v>
      </c>
      <c r="E4" s="11"/>
    </row>
    <row r="5" spans="1:14" x14ac:dyDescent="0.2">
      <c r="A5" s="6" t="s">
        <v>23</v>
      </c>
      <c r="B5" t="s">
        <v>22</v>
      </c>
      <c r="C5">
        <v>649</v>
      </c>
      <c r="E5" s="12"/>
    </row>
    <row r="6" spans="1:14" x14ac:dyDescent="0.2">
      <c r="A6" s="6" t="s">
        <v>23</v>
      </c>
      <c r="B6" t="s">
        <v>22</v>
      </c>
      <c r="C6">
        <v>739</v>
      </c>
      <c r="D6">
        <f>AVERAGE(C5:C7)</f>
        <v>683.66666666666663</v>
      </c>
      <c r="E6" s="12">
        <f>D6-E22</f>
        <v>419.16666666666663</v>
      </c>
      <c r="F6">
        <v>12.688800000000001</v>
      </c>
      <c r="G6">
        <f t="shared" ref="G6:G12" si="0">E6/F6</f>
        <v>33.034382027194582</v>
      </c>
      <c r="H6">
        <f>E6*1.1</f>
        <v>461.08333333333331</v>
      </c>
      <c r="I6">
        <f>H6/(I15*60*0.943*M6)</f>
        <v>2.1820746099573307E-7</v>
      </c>
      <c r="L6">
        <v>20</v>
      </c>
      <c r="M6">
        <f t="shared" ref="M6:M12" si="1">F6*20/1000</f>
        <v>0.253776</v>
      </c>
      <c r="N6">
        <v>1.0573999999999999</v>
      </c>
    </row>
    <row r="7" spans="1:14" x14ac:dyDescent="0.2">
      <c r="A7" s="6" t="s">
        <v>23</v>
      </c>
      <c r="B7" t="s">
        <v>22</v>
      </c>
      <c r="C7">
        <v>663</v>
      </c>
      <c r="E7" s="12"/>
    </row>
    <row r="8" spans="1:14" x14ac:dyDescent="0.2">
      <c r="A8" s="5" t="s">
        <v>24</v>
      </c>
      <c r="B8" t="s">
        <v>75</v>
      </c>
      <c r="C8">
        <v>506</v>
      </c>
      <c r="E8" s="1"/>
    </row>
    <row r="9" spans="1:14" x14ac:dyDescent="0.2">
      <c r="A9" s="5" t="s">
        <v>24</v>
      </c>
      <c r="B9" t="s">
        <v>75</v>
      </c>
      <c r="C9">
        <v>591</v>
      </c>
      <c r="D9">
        <f>AVERAGE(C8:C10)</f>
        <v>524</v>
      </c>
      <c r="E9" s="1">
        <f>D9-E24</f>
        <v>275</v>
      </c>
      <c r="F9">
        <v>10.33</v>
      </c>
      <c r="G9">
        <f t="shared" si="0"/>
        <v>26.621490803484996</v>
      </c>
      <c r="H9">
        <f>E9</f>
        <v>275</v>
      </c>
      <c r="I9">
        <f>H9/(I15*60*0.943*M9)</f>
        <v>1.5986121014951863E-7</v>
      </c>
      <c r="J9">
        <f>I9/I12</f>
        <v>0.75376884422110557</v>
      </c>
      <c r="L9">
        <v>20</v>
      </c>
      <c r="M9">
        <f t="shared" si="1"/>
        <v>0.20660000000000001</v>
      </c>
      <c r="N9">
        <v>0.86417999999999995</v>
      </c>
    </row>
    <row r="10" spans="1:14" x14ac:dyDescent="0.2">
      <c r="A10" s="5" t="s">
        <v>24</v>
      </c>
      <c r="B10" t="s">
        <v>75</v>
      </c>
      <c r="C10">
        <v>475</v>
      </c>
      <c r="E10" s="1"/>
    </row>
    <row r="11" spans="1:14" x14ac:dyDescent="0.2">
      <c r="A11" s="5" t="s">
        <v>24</v>
      </c>
      <c r="B11" t="s">
        <v>22</v>
      </c>
      <c r="C11">
        <v>617</v>
      </c>
      <c r="E11" s="15"/>
    </row>
    <row r="12" spans="1:14" x14ac:dyDescent="0.2">
      <c r="A12" s="5" t="s">
        <v>24</v>
      </c>
      <c r="B12" t="s">
        <v>22</v>
      </c>
      <c r="C12">
        <v>557</v>
      </c>
      <c r="D12">
        <f>AVERAGE(C11:C13)</f>
        <v>580.66666666666663</v>
      </c>
      <c r="E12" s="15">
        <f>D12-E24</f>
        <v>331.66666666666663</v>
      </c>
      <c r="F12">
        <v>10.33</v>
      </c>
      <c r="G12">
        <f t="shared" si="0"/>
        <v>32.107131332687963</v>
      </c>
      <c r="H12">
        <f>E12*1.1</f>
        <v>364.83333333333331</v>
      </c>
      <c r="I12">
        <f>H12/(I15*60*0.943*M12)</f>
        <v>2.1208253879836137E-7</v>
      </c>
      <c r="L12">
        <v>20</v>
      </c>
      <c r="M12">
        <f t="shared" si="1"/>
        <v>0.20660000000000001</v>
      </c>
      <c r="N12">
        <v>0.86417999999999995</v>
      </c>
    </row>
    <row r="13" spans="1:14" x14ac:dyDescent="0.2">
      <c r="A13" s="5" t="s">
        <v>24</v>
      </c>
      <c r="B13" t="s">
        <v>22</v>
      </c>
      <c r="C13">
        <v>568</v>
      </c>
      <c r="E13" s="15"/>
    </row>
    <row r="14" spans="1:14" x14ac:dyDescent="0.2">
      <c r="C14">
        <v>95713</v>
      </c>
    </row>
    <row r="15" spans="1:14" x14ac:dyDescent="0.2">
      <c r="C15">
        <v>90688</v>
      </c>
      <c r="E15">
        <f>AVERAGE(C14:C16)</f>
        <v>110371.66666666667</v>
      </c>
      <c r="I15">
        <f>E15*2000/(10*0.15)</f>
        <v>147162222.22222224</v>
      </c>
    </row>
    <row r="16" spans="1:14" x14ac:dyDescent="0.2">
      <c r="C16">
        <v>144714</v>
      </c>
    </row>
    <row r="17" spans="3:5" x14ac:dyDescent="0.2">
      <c r="C17">
        <v>71</v>
      </c>
    </row>
    <row r="18" spans="3:5" x14ac:dyDescent="0.2">
      <c r="C18">
        <v>68</v>
      </c>
    </row>
    <row r="19" spans="3:5" x14ac:dyDescent="0.2">
      <c r="C19">
        <v>226</v>
      </c>
    </row>
    <row r="20" spans="3:5" x14ac:dyDescent="0.2">
      <c r="C20">
        <v>244</v>
      </c>
      <c r="E20">
        <f>AVERAGE(C19:C21)</f>
        <v>242.66666666666666</v>
      </c>
    </row>
    <row r="21" spans="3:5" x14ac:dyDescent="0.2">
      <c r="C21">
        <v>258</v>
      </c>
    </row>
    <row r="22" spans="3:5" x14ac:dyDescent="0.2">
      <c r="C22">
        <v>252</v>
      </c>
      <c r="E22">
        <f>AVERAGE(C22:C23)</f>
        <v>264.5</v>
      </c>
    </row>
    <row r="23" spans="3:5" x14ac:dyDescent="0.2">
      <c r="C23">
        <v>277</v>
      </c>
    </row>
    <row r="24" spans="3:5" x14ac:dyDescent="0.2">
      <c r="C24">
        <v>235</v>
      </c>
      <c r="E24">
        <f>AVERAGE(C24:C25)</f>
        <v>249</v>
      </c>
    </row>
    <row r="25" spans="3:5" x14ac:dyDescent="0.2">
      <c r="C25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0CE2-B038-1B4E-AD02-0DFA7EDD0E38}">
  <dimension ref="A1:O25"/>
  <sheetViews>
    <sheetView workbookViewId="0">
      <selection activeCell="N1" sqref="N1"/>
    </sheetView>
  </sheetViews>
  <sheetFormatPr baseColWidth="10" defaultRowHeight="16" x14ac:dyDescent="0.2"/>
  <cols>
    <col min="9" max="9" width="12.1640625" bestFit="1" customWidth="1"/>
  </cols>
  <sheetData>
    <row r="1" spans="1:15" ht="85" x14ac:dyDescent="0.2">
      <c r="A1" s="8" t="s">
        <v>20</v>
      </c>
      <c r="B1" s="8" t="s">
        <v>21</v>
      </c>
      <c r="C1" t="s">
        <v>54</v>
      </c>
      <c r="D1" s="8" t="s">
        <v>18</v>
      </c>
      <c r="E1" s="8" t="s">
        <v>55</v>
      </c>
      <c r="F1" s="8" t="s">
        <v>25</v>
      </c>
      <c r="G1" s="17" t="s">
        <v>65</v>
      </c>
      <c r="H1" s="17" t="s">
        <v>64</v>
      </c>
      <c r="I1" s="8" t="s">
        <v>67</v>
      </c>
      <c r="J1" s="8" t="s">
        <v>68</v>
      </c>
      <c r="K1" s="8" t="s">
        <v>70</v>
      </c>
      <c r="L1" s="8" t="s">
        <v>72</v>
      </c>
      <c r="M1" s="8" t="s">
        <v>73</v>
      </c>
      <c r="N1" s="8" t="s">
        <v>74</v>
      </c>
    </row>
    <row r="2" spans="1:15" x14ac:dyDescent="0.2">
      <c r="A2" s="6" t="s">
        <v>23</v>
      </c>
      <c r="B2" t="s">
        <v>75</v>
      </c>
      <c r="C2">
        <v>718</v>
      </c>
      <c r="E2" s="11"/>
      <c r="K2">
        <v>31</v>
      </c>
      <c r="O2" t="s">
        <v>71</v>
      </c>
    </row>
    <row r="3" spans="1:15" x14ac:dyDescent="0.2">
      <c r="A3" s="6" t="s">
        <v>23</v>
      </c>
      <c r="B3" t="s">
        <v>75</v>
      </c>
      <c r="C3">
        <v>622</v>
      </c>
      <c r="D3">
        <f>AVERAGE(C2:C4)</f>
        <v>644.33333333333337</v>
      </c>
      <c r="E3" s="11">
        <f>D3-E21</f>
        <v>418.13333333333333</v>
      </c>
      <c r="F3">
        <v>12.688800000000001</v>
      </c>
      <c r="G3">
        <f>E3/F3</f>
        <v>32.952945379652398</v>
      </c>
      <c r="H3">
        <f>E3</f>
        <v>418.13333333333333</v>
      </c>
      <c r="I3">
        <f>E3/(I15*60*0.943*M3)</f>
        <v>1.6657852673714157E-7</v>
      </c>
      <c r="J3">
        <f>I3/I6</f>
        <v>0.86759254136003983</v>
      </c>
      <c r="L3">
        <v>20</v>
      </c>
      <c r="M3">
        <f>F3*20/1000</f>
        <v>0.253776</v>
      </c>
      <c r="N3">
        <v>1.0573999999999999</v>
      </c>
    </row>
    <row r="4" spans="1:15" x14ac:dyDescent="0.2">
      <c r="A4" s="6" t="s">
        <v>23</v>
      </c>
      <c r="B4" t="s">
        <v>75</v>
      </c>
      <c r="C4">
        <v>593</v>
      </c>
      <c r="E4" s="11"/>
    </row>
    <row r="5" spans="1:15" x14ac:dyDescent="0.2">
      <c r="A5" s="6" t="s">
        <v>23</v>
      </c>
      <c r="B5" t="s">
        <v>22</v>
      </c>
      <c r="C5">
        <v>683</v>
      </c>
      <c r="E5" s="12"/>
    </row>
    <row r="6" spans="1:15" x14ac:dyDescent="0.2">
      <c r="A6" s="6" t="s">
        <v>23</v>
      </c>
      <c r="B6" t="s">
        <v>22</v>
      </c>
      <c r="C6">
        <v>634</v>
      </c>
      <c r="D6">
        <f>AVERAGE(C5:C7)</f>
        <v>664.33333333333337</v>
      </c>
      <c r="E6" s="12">
        <f>D6-E21</f>
        <v>438.13333333333333</v>
      </c>
      <c r="F6">
        <v>12.688800000000001</v>
      </c>
      <c r="G6">
        <f t="shared" ref="G6:G9" si="0">E6/F6</f>
        <v>34.529138557888317</v>
      </c>
      <c r="H6">
        <f>E6*1.1</f>
        <v>481.94666666666672</v>
      </c>
      <c r="I6">
        <f>H6/(I15*60*0.943*M6)</f>
        <v>1.9200087459951273E-7</v>
      </c>
      <c r="L6">
        <v>20</v>
      </c>
      <c r="M6">
        <f t="shared" ref="M6:M12" si="1">F6*20/1000</f>
        <v>0.253776</v>
      </c>
      <c r="N6">
        <v>1.0573999999999999</v>
      </c>
    </row>
    <row r="7" spans="1:15" x14ac:dyDescent="0.2">
      <c r="A7" s="6" t="s">
        <v>23</v>
      </c>
      <c r="B7" t="s">
        <v>22</v>
      </c>
      <c r="C7">
        <v>676</v>
      </c>
      <c r="E7" s="12"/>
    </row>
    <row r="8" spans="1:15" x14ac:dyDescent="0.2">
      <c r="A8" s="5" t="s">
        <v>24</v>
      </c>
      <c r="B8" t="s">
        <v>75</v>
      </c>
      <c r="C8">
        <v>369</v>
      </c>
      <c r="E8" s="1"/>
    </row>
    <row r="9" spans="1:15" x14ac:dyDescent="0.2">
      <c r="A9" s="5" t="s">
        <v>24</v>
      </c>
      <c r="B9" t="s">
        <v>75</v>
      </c>
      <c r="C9">
        <v>452</v>
      </c>
      <c r="D9">
        <f>AVERAGE(C8:C10)</f>
        <v>400.66666666666669</v>
      </c>
      <c r="E9" s="1">
        <f>D9-E24</f>
        <v>177.01666666666668</v>
      </c>
      <c r="F9">
        <v>10.33</v>
      </c>
      <c r="G9">
        <f t="shared" si="0"/>
        <v>17.136172959019039</v>
      </c>
      <c r="H9">
        <f>E9</f>
        <v>177.01666666666668</v>
      </c>
      <c r="I9">
        <f>H9/(I15*60*0.943*M9)</f>
        <v>8.6624076013212079E-8</v>
      </c>
      <c r="J9">
        <f>I9/I12</f>
        <v>0.66861398417384843</v>
      </c>
      <c r="L9">
        <v>20</v>
      </c>
      <c r="M9">
        <f t="shared" si="1"/>
        <v>0.20660000000000001</v>
      </c>
      <c r="N9">
        <v>0.86417999999999995</v>
      </c>
    </row>
    <row r="10" spans="1:15" x14ac:dyDescent="0.2">
      <c r="A10" s="5" t="s">
        <v>24</v>
      </c>
      <c r="B10" t="s">
        <v>75</v>
      </c>
      <c r="C10">
        <v>381</v>
      </c>
      <c r="E10" s="1"/>
    </row>
    <row r="11" spans="1:15" x14ac:dyDescent="0.2">
      <c r="A11" s="5" t="s">
        <v>24</v>
      </c>
      <c r="B11" t="s">
        <v>22</v>
      </c>
      <c r="C11">
        <v>496</v>
      </c>
      <c r="E11" s="15"/>
    </row>
    <row r="12" spans="1:15" x14ac:dyDescent="0.2">
      <c r="A12" s="5" t="s">
        <v>24</v>
      </c>
      <c r="B12" t="s">
        <v>22</v>
      </c>
      <c r="C12">
        <v>433</v>
      </c>
      <c r="D12">
        <f>AVERAGE(C11:C13)</f>
        <v>464.33333333333331</v>
      </c>
      <c r="E12" s="15">
        <f>D12-E24</f>
        <v>240.68333333333331</v>
      </c>
      <c r="F12">
        <v>10.33</v>
      </c>
      <c r="G12">
        <f>E12/F12</f>
        <v>23.299451435947077</v>
      </c>
      <c r="H12">
        <f>E12*1.1</f>
        <v>264.75166666666667</v>
      </c>
      <c r="I12">
        <f>H12/(I15*60*0.943*M12)</f>
        <v>1.295576791147232E-7</v>
      </c>
      <c r="L12">
        <v>20</v>
      </c>
      <c r="M12">
        <f t="shared" si="1"/>
        <v>0.20660000000000001</v>
      </c>
      <c r="N12">
        <v>0.86417999999999995</v>
      </c>
    </row>
    <row r="13" spans="1:15" x14ac:dyDescent="0.2">
      <c r="A13" s="5" t="s">
        <v>24</v>
      </c>
      <c r="B13" t="s">
        <v>22</v>
      </c>
      <c r="C13">
        <v>464</v>
      </c>
      <c r="E13" s="15"/>
    </row>
    <row r="14" spans="1:15" x14ac:dyDescent="0.2">
      <c r="C14">
        <v>162234</v>
      </c>
    </row>
    <row r="15" spans="1:15" x14ac:dyDescent="0.2">
      <c r="C15">
        <v>97825</v>
      </c>
      <c r="E15">
        <f>AVERAGE(C14:C16)</f>
        <v>131112.33333333334</v>
      </c>
      <c r="I15">
        <f>E15*2000/(10*0.15)</f>
        <v>174816444.44444445</v>
      </c>
    </row>
    <row r="16" spans="1:15" x14ac:dyDescent="0.2">
      <c r="C16">
        <v>133278</v>
      </c>
    </row>
    <row r="17" spans="3:5" x14ac:dyDescent="0.2">
      <c r="C17">
        <v>57</v>
      </c>
    </row>
    <row r="18" spans="3:5" x14ac:dyDescent="0.2">
      <c r="C18">
        <v>43</v>
      </c>
    </row>
    <row r="19" spans="3:5" x14ac:dyDescent="0.2">
      <c r="C19">
        <v>50</v>
      </c>
    </row>
    <row r="20" spans="3:5" x14ac:dyDescent="0.2">
      <c r="C20">
        <v>236</v>
      </c>
      <c r="D20" s="11"/>
      <c r="E20" s="11"/>
    </row>
    <row r="21" spans="3:5" x14ac:dyDescent="0.2">
      <c r="C21">
        <v>249</v>
      </c>
      <c r="D21" s="11"/>
      <c r="E21" s="11">
        <f>AVERAGE(C20:C22)*0.9</f>
        <v>226.20000000000002</v>
      </c>
    </row>
    <row r="22" spans="3:5" x14ac:dyDescent="0.2">
      <c r="C22">
        <v>269</v>
      </c>
      <c r="D22" s="11"/>
      <c r="E22" s="11"/>
    </row>
    <row r="23" spans="3:5" x14ac:dyDescent="0.2">
      <c r="C23">
        <v>255</v>
      </c>
      <c r="D23" s="1"/>
      <c r="E23" s="1"/>
    </row>
    <row r="24" spans="3:5" x14ac:dyDescent="0.2">
      <c r="D24" s="1"/>
      <c r="E24" s="1">
        <f>AVERAGE(C23:C25)*0.9</f>
        <v>223.65</v>
      </c>
    </row>
    <row r="25" spans="3:5" x14ac:dyDescent="0.2">
      <c r="C25">
        <v>242</v>
      </c>
      <c r="D25" s="1"/>
      <c r="E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9E69-19E5-1843-8A75-25B6D1821FC1}">
  <dimension ref="A1:O25"/>
  <sheetViews>
    <sheetView workbookViewId="0">
      <selection activeCell="N1" sqref="N1:N1048576"/>
    </sheetView>
  </sheetViews>
  <sheetFormatPr baseColWidth="10" defaultRowHeight="16" x14ac:dyDescent="0.2"/>
  <cols>
    <col min="9" max="9" width="12.1640625" bestFit="1" customWidth="1"/>
  </cols>
  <sheetData>
    <row r="1" spans="1:15" ht="85" x14ac:dyDescent="0.2">
      <c r="A1" t="s">
        <v>20</v>
      </c>
      <c r="B1" t="s">
        <v>21</v>
      </c>
      <c r="C1" t="s">
        <v>54</v>
      </c>
      <c r="D1" t="s">
        <v>18</v>
      </c>
      <c r="E1" t="s">
        <v>55</v>
      </c>
      <c r="F1" t="s">
        <v>25</v>
      </c>
      <c r="G1" s="7" t="s">
        <v>56</v>
      </c>
      <c r="H1" s="16" t="s">
        <v>64</v>
      </c>
      <c r="I1" s="8" t="s">
        <v>67</v>
      </c>
      <c r="J1" s="8" t="s">
        <v>68</v>
      </c>
      <c r="K1" t="s">
        <v>69</v>
      </c>
      <c r="L1" s="8" t="s">
        <v>72</v>
      </c>
      <c r="M1" s="8" t="s">
        <v>73</v>
      </c>
      <c r="N1" s="8" t="s">
        <v>74</v>
      </c>
    </row>
    <row r="2" spans="1:15" x14ac:dyDescent="0.2">
      <c r="A2" s="6" t="s">
        <v>23</v>
      </c>
      <c r="B2" t="s">
        <v>75</v>
      </c>
      <c r="C2">
        <v>884</v>
      </c>
      <c r="E2" s="11"/>
      <c r="K2">
        <v>0</v>
      </c>
      <c r="O2" t="s">
        <v>71</v>
      </c>
    </row>
    <row r="3" spans="1:15" x14ac:dyDescent="0.2">
      <c r="A3" s="6" t="s">
        <v>23</v>
      </c>
      <c r="B3" t="s">
        <v>75</v>
      </c>
      <c r="C3">
        <v>648</v>
      </c>
      <c r="D3">
        <f>AVERAGE(C2:C4)</f>
        <v>751</v>
      </c>
      <c r="E3" s="11">
        <f>D3-E22</f>
        <v>492.5</v>
      </c>
      <c r="F3">
        <v>16.59</v>
      </c>
      <c r="G3">
        <f>E3/F3</f>
        <v>29.686558167570826</v>
      </c>
      <c r="H3">
        <f>E3</f>
        <v>492.5</v>
      </c>
      <c r="I3">
        <f>H3/(I15*60*0.943*M3)</f>
        <v>1.9004496424531523E-7</v>
      </c>
      <c r="J3">
        <f>I3/I6</f>
        <v>0.75523295933754164</v>
      </c>
      <c r="L3">
        <v>20</v>
      </c>
      <c r="M3">
        <f>F3*20/1000</f>
        <v>0.33179999999999998</v>
      </c>
      <c r="N3">
        <v>2.7559999999999998</v>
      </c>
      <c r="O3" t="s">
        <v>59</v>
      </c>
    </row>
    <row r="4" spans="1:15" x14ac:dyDescent="0.2">
      <c r="A4" s="6" t="s">
        <v>23</v>
      </c>
      <c r="B4" t="s">
        <v>75</v>
      </c>
      <c r="C4">
        <v>721</v>
      </c>
      <c r="E4" s="11"/>
    </row>
    <row r="5" spans="1:15" x14ac:dyDescent="0.2">
      <c r="A5" s="6" t="s">
        <v>23</v>
      </c>
      <c r="B5" t="s">
        <v>22</v>
      </c>
      <c r="C5">
        <v>895</v>
      </c>
      <c r="E5" s="12"/>
    </row>
    <row r="6" spans="1:15" x14ac:dyDescent="0.2">
      <c r="A6" s="6" t="s">
        <v>23</v>
      </c>
      <c r="B6" t="s">
        <v>22</v>
      </c>
      <c r="C6">
        <v>830</v>
      </c>
      <c r="D6">
        <f>AVERAGE(C5:C7)</f>
        <v>851.33333333333337</v>
      </c>
      <c r="E6" s="12">
        <f>D6-E22</f>
        <v>592.83333333333337</v>
      </c>
      <c r="F6">
        <v>16.59</v>
      </c>
      <c r="G6">
        <f t="shared" ref="G6:G12" si="0">E6/F6</f>
        <v>35.734378139441432</v>
      </c>
      <c r="H6">
        <f>E6*1.1</f>
        <v>652.11666666666679</v>
      </c>
      <c r="I6">
        <f>H6/(I15*60*0.943*M6)</f>
        <v>2.5163754030546366E-7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5" x14ac:dyDescent="0.2">
      <c r="A7" s="6" t="s">
        <v>23</v>
      </c>
      <c r="B7" t="s">
        <v>22</v>
      </c>
      <c r="C7">
        <v>829</v>
      </c>
      <c r="E7" s="12"/>
    </row>
    <row r="8" spans="1:15" x14ac:dyDescent="0.2">
      <c r="A8" s="5" t="s">
        <v>24</v>
      </c>
      <c r="B8" t="s">
        <v>75</v>
      </c>
      <c r="C8">
        <v>823</v>
      </c>
      <c r="E8" s="1"/>
    </row>
    <row r="9" spans="1:15" x14ac:dyDescent="0.2">
      <c r="A9" s="5" t="s">
        <v>24</v>
      </c>
      <c r="B9" t="s">
        <v>75</v>
      </c>
      <c r="C9">
        <v>790</v>
      </c>
      <c r="D9">
        <f>AVERAGE(C8:C10)</f>
        <v>791</v>
      </c>
      <c r="E9" s="1">
        <f>D9-E24</f>
        <v>562.5</v>
      </c>
      <c r="F9">
        <v>18.738</v>
      </c>
      <c r="G9">
        <f t="shared" si="0"/>
        <v>30.019212295869359</v>
      </c>
      <c r="H9">
        <f>E9*1.1</f>
        <v>618.75</v>
      </c>
      <c r="I9">
        <f>H9/(I15*60*0.943*M9)</f>
        <v>2.1139197426532219E-7</v>
      </c>
      <c r="J9">
        <f>I9/I12</f>
        <v>0.69032521988136641</v>
      </c>
      <c r="L9">
        <v>20</v>
      </c>
      <c r="M9">
        <f t="shared" si="1"/>
        <v>0.37475999999999998</v>
      </c>
      <c r="N9">
        <v>3.1233</v>
      </c>
    </row>
    <row r="10" spans="1:15" x14ac:dyDescent="0.2">
      <c r="A10" s="5" t="s">
        <v>24</v>
      </c>
      <c r="B10" t="s">
        <v>75</v>
      </c>
      <c r="C10">
        <v>760</v>
      </c>
      <c r="E10" s="1"/>
    </row>
    <row r="11" spans="1:15" x14ac:dyDescent="0.2">
      <c r="A11" s="5" t="s">
        <v>24</v>
      </c>
      <c r="B11" t="s">
        <v>22</v>
      </c>
      <c r="C11">
        <v>1047</v>
      </c>
      <c r="E11" s="15"/>
    </row>
    <row r="12" spans="1:15" x14ac:dyDescent="0.2">
      <c r="A12" s="5" t="s">
        <v>24</v>
      </c>
      <c r="B12" t="s">
        <v>22</v>
      </c>
      <c r="C12">
        <v>1058</v>
      </c>
      <c r="D12">
        <f>AVERAGE(C11:C13)</f>
        <v>1043.3333333333333</v>
      </c>
      <c r="E12" s="15">
        <f>D12-E24</f>
        <v>814.83333333333326</v>
      </c>
      <c r="F12">
        <v>18.738</v>
      </c>
      <c r="G12">
        <f t="shared" si="0"/>
        <v>43.485608567260819</v>
      </c>
      <c r="H12">
        <f>E12*1.1</f>
        <v>896.31666666666661</v>
      </c>
      <c r="I12">
        <f>H12/(I15*60*0.943*M12)</f>
        <v>3.0622084805426967E-7</v>
      </c>
      <c r="L12">
        <v>20</v>
      </c>
      <c r="M12">
        <f t="shared" si="1"/>
        <v>0.37475999999999998</v>
      </c>
      <c r="N12">
        <v>3.1233</v>
      </c>
    </row>
    <row r="13" spans="1:15" x14ac:dyDescent="0.2">
      <c r="A13" s="5" t="s">
        <v>24</v>
      </c>
      <c r="B13" t="s">
        <v>22</v>
      </c>
      <c r="C13">
        <v>1025</v>
      </c>
      <c r="E13" s="15"/>
    </row>
    <row r="14" spans="1:15" x14ac:dyDescent="0.2">
      <c r="C14">
        <v>107058</v>
      </c>
    </row>
    <row r="15" spans="1:15" x14ac:dyDescent="0.2">
      <c r="C15">
        <v>87156</v>
      </c>
      <c r="E15">
        <f>AVERAGE(C14:C16)</f>
        <v>103531.33333333333</v>
      </c>
      <c r="I15">
        <f>E15*2000/(10*0.15)</f>
        <v>138041777.77777776</v>
      </c>
    </row>
    <row r="16" spans="1:15" x14ac:dyDescent="0.2">
      <c r="C16">
        <v>116380</v>
      </c>
    </row>
    <row r="17" spans="3:5" x14ac:dyDescent="0.2">
      <c r="C17">
        <v>78</v>
      </c>
    </row>
    <row r="18" spans="3:5" x14ac:dyDescent="0.2">
      <c r="C18">
        <v>56</v>
      </c>
    </row>
    <row r="19" spans="3:5" x14ac:dyDescent="0.2">
      <c r="C19">
        <v>242</v>
      </c>
    </row>
    <row r="20" spans="3:5" x14ac:dyDescent="0.2">
      <c r="C20">
        <v>207</v>
      </c>
      <c r="E20">
        <f>AVERAGE(C19:C21)</f>
        <v>224.33333333333334</v>
      </c>
    </row>
    <row r="21" spans="3:5" x14ac:dyDescent="0.2">
      <c r="C21">
        <v>224</v>
      </c>
    </row>
    <row r="22" spans="3:5" x14ac:dyDescent="0.2">
      <c r="C22">
        <v>271</v>
      </c>
      <c r="E22">
        <f>AVERAGE(C22:C23)</f>
        <v>258.5</v>
      </c>
    </row>
    <row r="23" spans="3:5" x14ac:dyDescent="0.2">
      <c r="C23">
        <v>246</v>
      </c>
    </row>
    <row r="24" spans="3:5" x14ac:dyDescent="0.2">
      <c r="C24">
        <v>220</v>
      </c>
      <c r="E24">
        <f>AVERAGE(C24:C25)</f>
        <v>228.5</v>
      </c>
    </row>
    <row r="25" spans="3:5" x14ac:dyDescent="0.2">
      <c r="C25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DB77-1995-C74C-9C47-7E9152153034}">
  <dimension ref="A1:O25"/>
  <sheetViews>
    <sheetView workbookViewId="0">
      <selection activeCell="N1" sqref="N1:N1048576"/>
    </sheetView>
  </sheetViews>
  <sheetFormatPr baseColWidth="10" defaultRowHeight="16" x14ac:dyDescent="0.2"/>
  <cols>
    <col min="9" max="9" width="12.1640625" bestFit="1" customWidth="1"/>
  </cols>
  <sheetData>
    <row r="1" spans="1:15" ht="85" x14ac:dyDescent="0.2">
      <c r="A1" t="s">
        <v>20</v>
      </c>
      <c r="B1" t="s">
        <v>21</v>
      </c>
      <c r="C1" t="s">
        <v>54</v>
      </c>
      <c r="D1" t="s">
        <v>18</v>
      </c>
      <c r="E1" t="s">
        <v>55</v>
      </c>
      <c r="F1" t="s">
        <v>25</v>
      </c>
      <c r="G1" s="16" t="s">
        <v>56</v>
      </c>
      <c r="H1" s="16" t="s">
        <v>66</v>
      </c>
      <c r="I1" s="8" t="s">
        <v>67</v>
      </c>
      <c r="J1" s="8" t="s">
        <v>68</v>
      </c>
      <c r="K1" t="s">
        <v>69</v>
      </c>
      <c r="L1" s="8" t="s">
        <v>72</v>
      </c>
      <c r="M1" s="8" t="s">
        <v>73</v>
      </c>
      <c r="N1" s="8" t="s">
        <v>74</v>
      </c>
    </row>
    <row r="2" spans="1:15" x14ac:dyDescent="0.2">
      <c r="A2" s="6" t="s">
        <v>23</v>
      </c>
      <c r="B2" t="s">
        <v>75</v>
      </c>
      <c r="C2">
        <v>904</v>
      </c>
      <c r="E2" s="11"/>
      <c r="K2">
        <v>0</v>
      </c>
      <c r="O2" t="s">
        <v>60</v>
      </c>
    </row>
    <row r="3" spans="1:15" x14ac:dyDescent="0.2">
      <c r="A3" s="6" t="s">
        <v>23</v>
      </c>
      <c r="B3" t="s">
        <v>75</v>
      </c>
      <c r="C3">
        <v>729</v>
      </c>
      <c r="D3">
        <f>AVERAGE(C2:C4)</f>
        <v>809.33333333333337</v>
      </c>
      <c r="E3" s="11">
        <f>D3-E21</f>
        <v>565</v>
      </c>
      <c r="F3">
        <v>16.59</v>
      </c>
      <c r="G3">
        <f>E3/F3</f>
        <v>34.056660638939121</v>
      </c>
      <c r="H3">
        <f>E3</f>
        <v>565</v>
      </c>
      <c r="I3">
        <f>H3/(I15*60*0.943*M3)</f>
        <v>1.6074989439187499E-7</v>
      </c>
      <c r="J3">
        <f>I3/I6</f>
        <v>0.70489894369125838</v>
      </c>
      <c r="L3">
        <v>20</v>
      </c>
      <c r="M3">
        <f>F3*20/1000</f>
        <v>0.33179999999999998</v>
      </c>
      <c r="N3">
        <v>2.7559999999999998</v>
      </c>
    </row>
    <row r="4" spans="1:15" x14ac:dyDescent="0.2">
      <c r="A4" s="6" t="s">
        <v>23</v>
      </c>
      <c r="B4" t="s">
        <v>75</v>
      </c>
      <c r="C4">
        <v>795</v>
      </c>
      <c r="E4" s="11"/>
    </row>
    <row r="5" spans="1:15" x14ac:dyDescent="0.2">
      <c r="A5" s="6" t="s">
        <v>23</v>
      </c>
      <c r="B5" t="s">
        <v>22</v>
      </c>
      <c r="C5">
        <v>955</v>
      </c>
      <c r="E5" s="12"/>
    </row>
    <row r="6" spans="1:15" x14ac:dyDescent="0.2">
      <c r="A6" s="6" t="s">
        <v>23</v>
      </c>
      <c r="B6" t="s">
        <v>22</v>
      </c>
      <c r="C6">
        <v>1057</v>
      </c>
      <c r="D6">
        <f>AVERAGE(C5:C7)</f>
        <v>973</v>
      </c>
      <c r="E6" s="12">
        <f>D6-E21</f>
        <v>728.66666666666663</v>
      </c>
      <c r="F6">
        <v>16.59</v>
      </c>
      <c r="G6">
        <f t="shared" ref="G6:G12" si="0">E6/F6</f>
        <v>43.922041390395819</v>
      </c>
      <c r="H6">
        <f>E6*1.1</f>
        <v>801.5333333333333</v>
      </c>
      <c r="I6">
        <f>H6/(I15*60*0.943*M6)</f>
        <v>2.2804672333610773E-7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5" x14ac:dyDescent="0.2">
      <c r="A7" s="6" t="s">
        <v>23</v>
      </c>
      <c r="B7" t="s">
        <v>22</v>
      </c>
      <c r="C7">
        <v>907</v>
      </c>
      <c r="E7" s="12"/>
    </row>
    <row r="8" spans="1:15" x14ac:dyDescent="0.2">
      <c r="A8" s="5" t="s">
        <v>24</v>
      </c>
      <c r="B8" t="s">
        <v>75</v>
      </c>
      <c r="C8">
        <v>712</v>
      </c>
      <c r="E8" s="1"/>
    </row>
    <row r="9" spans="1:15" x14ac:dyDescent="0.2">
      <c r="A9" s="5" t="s">
        <v>24</v>
      </c>
      <c r="B9" t="s">
        <v>75</v>
      </c>
      <c r="C9">
        <v>752</v>
      </c>
      <c r="D9">
        <f>AVERAGE(C8:C10)</f>
        <v>727.33333333333337</v>
      </c>
      <c r="E9" s="1">
        <f>D9-E24</f>
        <v>466.33333333333337</v>
      </c>
      <c r="F9">
        <v>18.738</v>
      </c>
      <c r="G9">
        <f t="shared" si="0"/>
        <v>24.887038815953325</v>
      </c>
      <c r="H9">
        <f>E9</f>
        <v>466.33333333333337</v>
      </c>
      <c r="I9">
        <f>H9/(I15*60*0.943*M9)</f>
        <v>1.174686180716399E-7</v>
      </c>
      <c r="J9">
        <f>I9/I12</f>
        <v>0.51868604478718683</v>
      </c>
      <c r="L9">
        <v>20</v>
      </c>
      <c r="M9">
        <f t="shared" si="1"/>
        <v>0.37475999999999998</v>
      </c>
      <c r="N9">
        <v>3.1233</v>
      </c>
    </row>
    <row r="10" spans="1:15" x14ac:dyDescent="0.2">
      <c r="A10" s="5" t="s">
        <v>24</v>
      </c>
      <c r="B10" t="s">
        <v>75</v>
      </c>
      <c r="C10">
        <v>718</v>
      </c>
      <c r="E10" s="1"/>
    </row>
    <row r="11" spans="1:15" x14ac:dyDescent="0.2">
      <c r="A11" s="5" t="s">
        <v>24</v>
      </c>
      <c r="B11" t="s">
        <v>22</v>
      </c>
      <c r="C11">
        <v>1108</v>
      </c>
      <c r="E11" s="15"/>
    </row>
    <row r="12" spans="1:15" x14ac:dyDescent="0.2">
      <c r="A12" s="5" t="s">
        <v>24</v>
      </c>
      <c r="B12" t="s">
        <v>22</v>
      </c>
      <c r="C12">
        <v>1097</v>
      </c>
      <c r="D12">
        <f>AVERAGE(C11:C13)</f>
        <v>1078.3333333333333</v>
      </c>
      <c r="E12" s="15">
        <f>D12-E24</f>
        <v>817.33333333333326</v>
      </c>
      <c r="F12">
        <v>18.738</v>
      </c>
      <c r="G12">
        <f t="shared" si="0"/>
        <v>43.619027288575793</v>
      </c>
      <c r="H12">
        <f>E12*1.1</f>
        <v>899.06666666666661</v>
      </c>
      <c r="I12">
        <f>H12/(I15*60*0.943*M12)</f>
        <v>2.2647345008064837E-7</v>
      </c>
      <c r="L12">
        <v>20</v>
      </c>
      <c r="M12">
        <f t="shared" si="1"/>
        <v>0.37475999999999998</v>
      </c>
      <c r="N12">
        <v>3.1233</v>
      </c>
    </row>
    <row r="13" spans="1:15" x14ac:dyDescent="0.2">
      <c r="A13" s="5" t="s">
        <v>24</v>
      </c>
      <c r="B13" t="s">
        <v>22</v>
      </c>
      <c r="C13">
        <v>1030</v>
      </c>
      <c r="E13" s="15"/>
    </row>
    <row r="14" spans="1:15" x14ac:dyDescent="0.2">
      <c r="C14">
        <v>161723</v>
      </c>
    </row>
    <row r="15" spans="1:15" x14ac:dyDescent="0.2">
      <c r="C15">
        <v>122560</v>
      </c>
      <c r="E15">
        <f>AVERAGE(C14:C16)</f>
        <v>140417</v>
      </c>
      <c r="I15">
        <f>E15*2000/(10*0.15)</f>
        <v>187222666.66666666</v>
      </c>
    </row>
    <row r="16" spans="1:15" x14ac:dyDescent="0.2">
      <c r="C16">
        <v>136968</v>
      </c>
    </row>
    <row r="17" spans="3:5" x14ac:dyDescent="0.2">
      <c r="C17">
        <v>61</v>
      </c>
    </row>
    <row r="18" spans="3:5" x14ac:dyDescent="0.2">
      <c r="C18">
        <v>56</v>
      </c>
    </row>
    <row r="19" spans="3:5" x14ac:dyDescent="0.2">
      <c r="C19">
        <v>57</v>
      </c>
    </row>
    <row r="20" spans="3:5" x14ac:dyDescent="0.2">
      <c r="C20" s="11">
        <v>228</v>
      </c>
      <c r="D20" s="11"/>
      <c r="E20" s="11"/>
    </row>
    <row r="21" spans="3:5" x14ac:dyDescent="0.2">
      <c r="C21" s="11">
        <v>266</v>
      </c>
      <c r="D21" s="11"/>
      <c r="E21" s="11">
        <f>AVERAGE(C20:C22)</f>
        <v>244.33333333333334</v>
      </c>
    </row>
    <row r="22" spans="3:5" x14ac:dyDescent="0.2">
      <c r="C22" s="11">
        <v>239</v>
      </c>
      <c r="D22" s="11"/>
      <c r="E22" s="11"/>
    </row>
    <row r="23" spans="3:5" x14ac:dyDescent="0.2">
      <c r="C23" s="1">
        <v>252</v>
      </c>
      <c r="D23" s="1"/>
      <c r="E23" s="1"/>
    </row>
    <row r="24" spans="3:5" x14ac:dyDescent="0.2">
      <c r="C24" s="1">
        <v>269</v>
      </c>
      <c r="D24" s="1"/>
      <c r="E24" s="1">
        <f>AVERAGE(C23:C25)</f>
        <v>261</v>
      </c>
    </row>
    <row r="25" spans="3:5" x14ac:dyDescent="0.2">
      <c r="C25" s="1">
        <v>262</v>
      </c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xxxFeb4</vt:lpstr>
      <vt:lpstr>xxxFeb5</vt:lpstr>
      <vt:lpstr>xxxFeb18</vt:lpstr>
      <vt:lpstr>xxxFeb19</vt:lpstr>
      <vt:lpstr>Feb20</vt:lpstr>
      <vt:lpstr>Feb21</vt:lpstr>
      <vt:lpstr>March13</vt:lpstr>
      <vt:lpstr>Feb27</vt:lpstr>
      <vt:lpstr>March1</vt:lpstr>
      <vt:lpstr>March4</vt:lpstr>
      <vt:lpstr>March5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2019-02-05T15:50:53Z</dcterms:created>
  <dcterms:modified xsi:type="dcterms:W3CDTF">2021-08-27T15:14:22Z</dcterms:modified>
</cp:coreProperties>
</file>