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neofotis/Desktop/FinalPaper_RawImages/RawImages&amp;Data_AllFigures/Figure1_Data/"/>
    </mc:Choice>
  </mc:AlternateContent>
  <xr:revisionPtr revIDLastSave="0" documentId="8_{A9510210-08EF-FD48-9838-08B20B2B9788}" xr6:coauthVersionLast="45" xr6:coauthVersionMax="45" xr10:uidLastSave="{00000000-0000-0000-0000-000000000000}"/>
  <bookViews>
    <workbookView xWindow="4180" yWindow="1860" windowWidth="15120" windowHeight="11120" xr2:uid="{9BA51C76-BB79-4A49-BD60-8166CE5DAA3C}"/>
  </bookViews>
  <sheets>
    <sheet name="Feb20" sheetId="5" r:id="rId1"/>
    <sheet name="Feb21" sheetId="6" r:id="rId2"/>
    <sheet name="March13" sheetId="11" r:id="rId3"/>
    <sheet name="Feb27" sheetId="7" r:id="rId4"/>
    <sheet name="March1" sheetId="8" r:id="rId5"/>
    <sheet name="March4" sheetId="9" r:id="rId6"/>
    <sheet name="March5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5" l="1"/>
  <c r="M9" i="5"/>
  <c r="M6" i="5"/>
  <c r="M3" i="5"/>
  <c r="M12" i="6"/>
  <c r="M9" i="6"/>
  <c r="M6" i="6"/>
  <c r="M3" i="6"/>
  <c r="M12" i="11"/>
  <c r="M9" i="11"/>
  <c r="M6" i="11"/>
  <c r="M3" i="11"/>
  <c r="M12" i="7"/>
  <c r="M9" i="7"/>
  <c r="M6" i="7"/>
  <c r="M3" i="7"/>
  <c r="M12" i="8"/>
  <c r="M9" i="8"/>
  <c r="M6" i="8"/>
  <c r="M3" i="8"/>
  <c r="M12" i="9"/>
  <c r="M9" i="9"/>
  <c r="M6" i="9"/>
  <c r="M3" i="9"/>
  <c r="M6" i="10"/>
  <c r="M9" i="10"/>
  <c r="M12" i="10"/>
  <c r="M3" i="10"/>
  <c r="E24" i="11" l="1"/>
  <c r="E21" i="11"/>
  <c r="E15" i="11"/>
  <c r="I15" i="11" s="1"/>
  <c r="D12" i="11"/>
  <c r="D9" i="11"/>
  <c r="D6" i="11"/>
  <c r="E6" i="11" s="1"/>
  <c r="D3" i="11"/>
  <c r="E3" i="11" s="1"/>
  <c r="G3" i="11" l="1"/>
  <c r="H3" i="11"/>
  <c r="I3" i="11"/>
  <c r="G6" i="11"/>
  <c r="H6" i="11"/>
  <c r="I6" i="11" s="1"/>
  <c r="E9" i="11"/>
  <c r="E12" i="11"/>
  <c r="E15" i="5"/>
  <c r="I15" i="5" s="1"/>
  <c r="E15" i="6"/>
  <c r="I15" i="6" s="1"/>
  <c r="E15" i="7"/>
  <c r="I15" i="7" s="1"/>
  <c r="E15" i="8"/>
  <c r="I15" i="8" s="1"/>
  <c r="E15" i="9"/>
  <c r="I15" i="9" s="1"/>
  <c r="E15" i="10"/>
  <c r="H12" i="9"/>
  <c r="I12" i="9" s="1"/>
  <c r="G12" i="11" l="1"/>
  <c r="H12" i="11"/>
  <c r="I12" i="11" s="1"/>
  <c r="G9" i="11"/>
  <c r="H9" i="11"/>
  <c r="I9" i="11" s="1"/>
  <c r="O15" i="10"/>
  <c r="P15" i="10" s="1"/>
  <c r="I15" i="10"/>
  <c r="J9" i="11"/>
  <c r="J3" i="11"/>
  <c r="D12" i="10" l="1"/>
  <c r="D9" i="10"/>
  <c r="E9" i="10" s="1"/>
  <c r="E24" i="10"/>
  <c r="E12" i="10" s="1"/>
  <c r="E21" i="10"/>
  <c r="D6" i="10"/>
  <c r="D3" i="10"/>
  <c r="H12" i="10" l="1"/>
  <c r="I12" i="10" s="1"/>
  <c r="G12" i="10"/>
  <c r="G9" i="10"/>
  <c r="H9" i="10"/>
  <c r="I9" i="10" s="1"/>
  <c r="J9" i="10" s="1"/>
  <c r="E6" i="10"/>
  <c r="E3" i="10"/>
  <c r="E24" i="9"/>
  <c r="E21" i="9"/>
  <c r="D9" i="9"/>
  <c r="D6" i="9"/>
  <c r="D3" i="9"/>
  <c r="G3" i="10" l="1"/>
  <c r="H3" i="10"/>
  <c r="I3" i="10" s="1"/>
  <c r="G6" i="10"/>
  <c r="H6" i="10"/>
  <c r="I6" i="10" s="1"/>
  <c r="E9" i="9"/>
  <c r="E3" i="9"/>
  <c r="E6" i="9"/>
  <c r="E24" i="8"/>
  <c r="E21" i="8"/>
  <c r="D12" i="8"/>
  <c r="E12" i="8" s="1"/>
  <c r="D9" i="8"/>
  <c r="E9" i="8" s="1"/>
  <c r="D6" i="8"/>
  <c r="E6" i="8" s="1"/>
  <c r="H6" i="8" s="1"/>
  <c r="I6" i="8" s="1"/>
  <c r="D3" i="8"/>
  <c r="G12" i="8" l="1"/>
  <c r="H12" i="8"/>
  <c r="I12" i="8" s="1"/>
  <c r="G6" i="9"/>
  <c r="H6" i="9"/>
  <c r="I6" i="9" s="1"/>
  <c r="G3" i="9"/>
  <c r="J3" i="9" s="1"/>
  <c r="H3" i="9"/>
  <c r="I3" i="9" s="1"/>
  <c r="G9" i="8"/>
  <c r="H9" i="8"/>
  <c r="I9" i="8" s="1"/>
  <c r="G9" i="9"/>
  <c r="J9" i="9" s="1"/>
  <c r="H9" i="9"/>
  <c r="I9" i="9" s="1"/>
  <c r="J3" i="10"/>
  <c r="J9" i="8"/>
  <c r="G6" i="8"/>
  <c r="E3" i="8"/>
  <c r="E24" i="7"/>
  <c r="E22" i="7"/>
  <c r="E20" i="7"/>
  <c r="D12" i="7"/>
  <c r="D9" i="7"/>
  <c r="E9" i="7" s="1"/>
  <c r="D6" i="7"/>
  <c r="D3" i="7"/>
  <c r="G9" i="7" l="1"/>
  <c r="H9" i="7"/>
  <c r="I9" i="7" s="1"/>
  <c r="G3" i="8"/>
  <c r="H3" i="8"/>
  <c r="I3" i="8" s="1"/>
  <c r="J3" i="8" s="1"/>
  <c r="E12" i="7"/>
  <c r="E3" i="7"/>
  <c r="E6" i="7"/>
  <c r="E24" i="5"/>
  <c r="E22" i="5"/>
  <c r="E12" i="6"/>
  <c r="H12" i="6" s="1"/>
  <c r="I12" i="6" s="1"/>
  <c r="E24" i="6"/>
  <c r="E22" i="6"/>
  <c r="D3" i="6"/>
  <c r="E3" i="6" s="1"/>
  <c r="D6" i="6"/>
  <c r="E6" i="6" s="1"/>
  <c r="D9" i="6"/>
  <c r="D12" i="6"/>
  <c r="E20" i="6"/>
  <c r="G6" i="6" l="1"/>
  <c r="H6" i="6"/>
  <c r="I6" i="6" s="1"/>
  <c r="J3" i="6" s="1"/>
  <c r="H3" i="6"/>
  <c r="I3" i="6" s="1"/>
  <c r="G3" i="6"/>
  <c r="G6" i="7"/>
  <c r="H6" i="7"/>
  <c r="I6" i="7" s="1"/>
  <c r="G12" i="6"/>
  <c r="G3" i="7"/>
  <c r="J3" i="7" s="1"/>
  <c r="H3" i="7"/>
  <c r="I3" i="7" s="1"/>
  <c r="G9" i="6"/>
  <c r="G12" i="7"/>
  <c r="H12" i="7"/>
  <c r="I12" i="7" s="1"/>
  <c r="E9" i="6"/>
  <c r="H9" i="6" s="1"/>
  <c r="I9" i="6" s="1"/>
  <c r="J9" i="6"/>
  <c r="D12" i="5"/>
  <c r="E12" i="5" s="1"/>
  <c r="D9" i="5"/>
  <c r="E9" i="5" s="1"/>
  <c r="D6" i="5"/>
  <c r="E6" i="5" s="1"/>
  <c r="H6" i="5" s="1"/>
  <c r="I6" i="5" s="1"/>
  <c r="D3" i="5"/>
  <c r="E3" i="5" s="1"/>
  <c r="E20" i="5"/>
  <c r="G6" i="5"/>
  <c r="G12" i="5" l="1"/>
  <c r="H12" i="5"/>
  <c r="I12" i="5" s="1"/>
  <c r="G3" i="5"/>
  <c r="H3" i="5"/>
  <c r="I3" i="5" s="1"/>
  <c r="J3" i="5" s="1"/>
  <c r="J9" i="7"/>
  <c r="G9" i="5"/>
  <c r="H9" i="5"/>
  <c r="I9" i="5" s="1"/>
  <c r="J9" i="5" l="1"/>
</calcChain>
</file>

<file path=xl/sharedStrings.xml><?xml version="1.0" encoding="utf-8"?>
<sst xmlns="http://schemas.openxmlformats.org/spreadsheetml/2006/main" count="273" uniqueCount="22">
  <si>
    <t>AVERAGE</t>
  </si>
  <si>
    <t xml:space="preserve">Strain </t>
  </si>
  <si>
    <t>State</t>
  </si>
  <si>
    <t>final</t>
  </si>
  <si>
    <t>c1009</t>
  </si>
  <si>
    <t>c2343</t>
  </si>
  <si>
    <t>Chlorophyll</t>
  </si>
  <si>
    <t>NA</t>
  </si>
  <si>
    <t>DPM1</t>
  </si>
  <si>
    <t xml:space="preserve">Minus Blank </t>
  </si>
  <si>
    <t>Adjusted_For_Chlorophyll</t>
  </si>
  <si>
    <t xml:space="preserve">Dilution Correction </t>
  </si>
  <si>
    <t>Adjusted for Chlorophyll</t>
  </si>
  <si>
    <t xml:space="preserve">Dilutio Correction </t>
  </si>
  <si>
    <t>mmol g C fixed by Rubisco s-1</t>
  </si>
  <si>
    <t>Rubisco Activation State</t>
  </si>
  <si>
    <t>Hours</t>
  </si>
  <si>
    <t xml:space="preserve">Hours </t>
  </si>
  <si>
    <t xml:space="preserve">How much extraction did you add? </t>
  </si>
  <si>
    <t xml:space="preserve">What amount of chlorophyll was in that extraction? </t>
  </si>
  <si>
    <t>Chl ug/ml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</si>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</sst>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2650-04C6-B947-BD65-65F2C5D777F0}">
  <dimension ref="A1:N25"/>
  <sheetViews>
    <sheetView tabSelected="1" workbookViewId="0">
      <selection activeCell="D3" sqref="D3"/>
    </sheetView>
  </sheetViews>
  <sheetFormatPr baseColWidth="10" defaultRowHeight="16" x14ac:dyDescent="0.2"/>
  <cols>
    <col min="9" max="9" width="12.1640625" bestFit="1" customWidth="1"/>
  </cols>
  <sheetData>
    <row r="1" spans="1:14" ht="85" x14ac:dyDescent="0.2">
      <c r="A1" s="11" t="s">
        <v>1</v>
      </c>
      <c r="B1" s="11" t="s">
        <v>2</v>
      </c>
      <c r="C1" s="11" t="s">
        <v>8</v>
      </c>
      <c r="D1" s="11" t="s">
        <v>0</v>
      </c>
      <c r="E1" s="11" t="s">
        <v>9</v>
      </c>
      <c r="F1" s="11" t="s">
        <v>6</v>
      </c>
      <c r="G1" s="9" t="s">
        <v>12</v>
      </c>
      <c r="H1" s="9" t="s">
        <v>11</v>
      </c>
      <c r="I1" s="5" t="s">
        <v>14</v>
      </c>
      <c r="J1" s="5" t="s">
        <v>15</v>
      </c>
      <c r="K1" t="s">
        <v>16</v>
      </c>
      <c r="L1" s="5" t="s">
        <v>18</v>
      </c>
      <c r="M1" s="5" t="s">
        <v>19</v>
      </c>
      <c r="N1" s="5" t="s">
        <v>20</v>
      </c>
    </row>
    <row r="2" spans="1:14" x14ac:dyDescent="0.2">
      <c r="A2" s="3" t="s">
        <v>4</v>
      </c>
      <c r="B2" t="s">
        <v>21</v>
      </c>
      <c r="C2" s="6">
        <v>866</v>
      </c>
      <c r="E2" s="6"/>
      <c r="K2">
        <v>31</v>
      </c>
    </row>
    <row r="3" spans="1:14" x14ac:dyDescent="0.2">
      <c r="A3" s="3" t="s">
        <v>4</v>
      </c>
      <c r="B3" t="s">
        <v>21</v>
      </c>
      <c r="C3" s="6">
        <v>549</v>
      </c>
      <c r="D3">
        <f>AVERAGE(C2:C4)</f>
        <v>696.66666666666663</v>
      </c>
      <c r="E3" s="6">
        <f>D3-E22</f>
        <v>432.16666666666663</v>
      </c>
      <c r="F3">
        <v>12.688800000000001</v>
      </c>
      <c r="G3">
        <f>E3/F3</f>
        <v>34.058907593047934</v>
      </c>
      <c r="H3">
        <f>E3</f>
        <v>432.16666666666663</v>
      </c>
      <c r="I3">
        <f>H3/(I15*60*0.943*M3)</f>
        <v>2.1333934448808101E-7</v>
      </c>
      <c r="J3">
        <f>I3/I6</f>
        <v>0.9555219810590706</v>
      </c>
      <c r="L3">
        <v>20</v>
      </c>
      <c r="M3">
        <f>F3*20/1000</f>
        <v>0.253776</v>
      </c>
      <c r="N3">
        <v>1.0573999999999999</v>
      </c>
    </row>
    <row r="4" spans="1:14" x14ac:dyDescent="0.2">
      <c r="A4" s="3" t="s">
        <v>4</v>
      </c>
      <c r="B4" t="s">
        <v>21</v>
      </c>
      <c r="C4" s="6">
        <v>675</v>
      </c>
      <c r="E4" s="6"/>
    </row>
    <row r="5" spans="1:14" x14ac:dyDescent="0.2">
      <c r="A5" s="3" t="s">
        <v>4</v>
      </c>
      <c r="B5" t="s">
        <v>3</v>
      </c>
      <c r="C5" s="7">
        <v>742</v>
      </c>
      <c r="E5" s="7"/>
    </row>
    <row r="6" spans="1:14" x14ac:dyDescent="0.2">
      <c r="A6" s="3" t="s">
        <v>4</v>
      </c>
      <c r="B6" t="s">
        <v>3</v>
      </c>
      <c r="C6" s="7">
        <v>629</v>
      </c>
      <c r="D6">
        <f>AVERAGE(C5:C7)</f>
        <v>675.66666666666663</v>
      </c>
      <c r="E6" s="7">
        <f>D6-E22</f>
        <v>411.16666666666663</v>
      </c>
      <c r="F6">
        <v>12.688800000000001</v>
      </c>
      <c r="G6">
        <f t="shared" ref="G6:G12" si="0">E6/F6</f>
        <v>32.403904755900214</v>
      </c>
      <c r="H6">
        <f>E6*1.1</f>
        <v>452.2833333333333</v>
      </c>
      <c r="I6">
        <f>H6/(I15*60*0.943*M6)</f>
        <v>2.2326994953231988E-7</v>
      </c>
      <c r="L6">
        <v>20</v>
      </c>
      <c r="M6">
        <f t="shared" ref="M6:M12" si="1">F6*20/1000</f>
        <v>0.253776</v>
      </c>
      <c r="N6">
        <v>1.0573999999999999</v>
      </c>
    </row>
    <row r="7" spans="1:14" x14ac:dyDescent="0.2">
      <c r="A7" s="3" t="s">
        <v>4</v>
      </c>
      <c r="B7" t="s">
        <v>3</v>
      </c>
      <c r="C7" s="7">
        <v>656</v>
      </c>
      <c r="E7" s="7"/>
    </row>
    <row r="8" spans="1:14" x14ac:dyDescent="0.2">
      <c r="A8" s="2" t="s">
        <v>5</v>
      </c>
      <c r="B8" t="s">
        <v>21</v>
      </c>
      <c r="C8" s="1">
        <v>520</v>
      </c>
      <c r="E8" s="1"/>
    </row>
    <row r="9" spans="1:14" x14ac:dyDescent="0.2">
      <c r="A9" s="2" t="s">
        <v>5</v>
      </c>
      <c r="B9" t="s">
        <v>21</v>
      </c>
      <c r="C9" s="1">
        <v>423</v>
      </c>
      <c r="D9">
        <f>AVERAGE(C8:C10)</f>
        <v>468</v>
      </c>
      <c r="E9" s="1">
        <f>D9-E24</f>
        <v>239</v>
      </c>
      <c r="F9">
        <v>10.33</v>
      </c>
      <c r="G9">
        <f t="shared" si="0"/>
        <v>23.136495643756049</v>
      </c>
      <c r="H9">
        <f>E9</f>
        <v>239</v>
      </c>
      <c r="I9">
        <f>H9/(I15*60*0.943*M9)</f>
        <v>1.4492316880409204E-7</v>
      </c>
      <c r="J9">
        <f>I9/I12</f>
        <v>0.68039476181438596</v>
      </c>
      <c r="L9">
        <v>20</v>
      </c>
      <c r="M9">
        <f t="shared" si="1"/>
        <v>0.20660000000000001</v>
      </c>
      <c r="N9">
        <v>0.86417999999999995</v>
      </c>
    </row>
    <row r="10" spans="1:14" x14ac:dyDescent="0.2">
      <c r="A10" s="2" t="s">
        <v>5</v>
      </c>
      <c r="B10" t="s">
        <v>21</v>
      </c>
      <c r="C10" s="1">
        <v>461</v>
      </c>
      <c r="E10" s="1"/>
    </row>
    <row r="11" spans="1:14" x14ac:dyDescent="0.2">
      <c r="A11" s="2" t="s">
        <v>5</v>
      </c>
      <c r="B11" t="s">
        <v>3</v>
      </c>
      <c r="C11" s="8">
        <v>590</v>
      </c>
      <c r="E11" s="8"/>
    </row>
    <row r="12" spans="1:14" x14ac:dyDescent="0.2">
      <c r="A12" s="2" t="s">
        <v>5</v>
      </c>
      <c r="B12" t="s">
        <v>3</v>
      </c>
      <c r="C12" s="8">
        <v>527</v>
      </c>
      <c r="D12">
        <f>AVERAGE(C11:C13)</f>
        <v>548.33333333333337</v>
      </c>
      <c r="E12" s="8">
        <f>D12-E24</f>
        <v>319.33333333333337</v>
      </c>
      <c r="F12">
        <v>10.33</v>
      </c>
      <c r="G12">
        <f t="shared" si="0"/>
        <v>30.913197805743792</v>
      </c>
      <c r="H12">
        <f>E12*1.1</f>
        <v>351.26666666666671</v>
      </c>
      <c r="I12">
        <f>H12/(I15*60*0.943*M12)</f>
        <v>2.1299865451290405E-7</v>
      </c>
      <c r="L12">
        <v>20</v>
      </c>
      <c r="M12">
        <f t="shared" si="1"/>
        <v>0.20660000000000001</v>
      </c>
      <c r="N12">
        <v>0.86417999999999995</v>
      </c>
    </row>
    <row r="13" spans="1:14" x14ac:dyDescent="0.2">
      <c r="A13" s="2" t="s">
        <v>5</v>
      </c>
      <c r="B13" t="s">
        <v>3</v>
      </c>
      <c r="C13" s="8">
        <v>528</v>
      </c>
      <c r="E13" s="8"/>
    </row>
    <row r="14" spans="1:14" x14ac:dyDescent="0.2">
      <c r="C14">
        <v>104851</v>
      </c>
    </row>
    <row r="15" spans="1:14" x14ac:dyDescent="0.2">
      <c r="C15">
        <v>97370</v>
      </c>
      <c r="E15">
        <f>AVERAGE(C14:C16)</f>
        <v>105810.33333333333</v>
      </c>
      <c r="I15">
        <f>E15*2000/(10*0.15)</f>
        <v>141080444.44444445</v>
      </c>
    </row>
    <row r="16" spans="1:14" x14ac:dyDescent="0.2">
      <c r="C16">
        <v>115210</v>
      </c>
    </row>
    <row r="17" spans="3:5" x14ac:dyDescent="0.2">
      <c r="C17">
        <v>86</v>
      </c>
    </row>
    <row r="18" spans="3:5" x14ac:dyDescent="0.2">
      <c r="C18">
        <v>64</v>
      </c>
    </row>
    <row r="19" spans="3:5" x14ac:dyDescent="0.2">
      <c r="C19">
        <v>244</v>
      </c>
    </row>
    <row r="20" spans="3:5" x14ac:dyDescent="0.2">
      <c r="C20">
        <v>242</v>
      </c>
      <c r="E20">
        <f>AVERAGE(C19:C21)</f>
        <v>241</v>
      </c>
    </row>
    <row r="21" spans="3:5" x14ac:dyDescent="0.2">
      <c r="C21">
        <v>237</v>
      </c>
    </row>
    <row r="22" spans="3:5" x14ac:dyDescent="0.2">
      <c r="C22">
        <v>265</v>
      </c>
      <c r="E22">
        <f>AVERAGE(C22:C23)</f>
        <v>264.5</v>
      </c>
    </row>
    <row r="23" spans="3:5" x14ac:dyDescent="0.2">
      <c r="C23">
        <v>264</v>
      </c>
    </row>
    <row r="24" spans="3:5" x14ac:dyDescent="0.2">
      <c r="C24">
        <v>225</v>
      </c>
      <c r="E24">
        <f>AVERAGE(C24:C25)</f>
        <v>229</v>
      </c>
    </row>
    <row r="25" spans="3:5" x14ac:dyDescent="0.2">
      <c r="C25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9F9A-7376-D641-9179-FCE63A4064F2}">
  <dimension ref="A1:N25"/>
  <sheetViews>
    <sheetView workbookViewId="0">
      <selection activeCell="N1" sqref="N1:N1048576"/>
    </sheetView>
  </sheetViews>
  <sheetFormatPr baseColWidth="10" defaultRowHeight="16" x14ac:dyDescent="0.2"/>
  <cols>
    <col min="9" max="9" width="12.1640625" bestFit="1" customWidth="1"/>
  </cols>
  <sheetData>
    <row r="1" spans="1:14" ht="85" x14ac:dyDescent="0.2">
      <c r="A1" t="s">
        <v>1</v>
      </c>
      <c r="B1" t="s">
        <v>2</v>
      </c>
      <c r="C1" t="s">
        <v>8</v>
      </c>
      <c r="D1" t="s">
        <v>0</v>
      </c>
      <c r="E1" t="s">
        <v>9</v>
      </c>
      <c r="F1" t="s">
        <v>6</v>
      </c>
      <c r="G1" s="9" t="s">
        <v>10</v>
      </c>
      <c r="H1" s="9" t="s">
        <v>11</v>
      </c>
      <c r="I1" s="5" t="s">
        <v>14</v>
      </c>
      <c r="J1" s="5" t="s">
        <v>15</v>
      </c>
      <c r="K1" s="12" t="s">
        <v>17</v>
      </c>
      <c r="L1" s="5" t="s">
        <v>18</v>
      </c>
      <c r="M1" s="5" t="s">
        <v>19</v>
      </c>
      <c r="N1" s="5" t="s">
        <v>20</v>
      </c>
    </row>
    <row r="2" spans="1:14" x14ac:dyDescent="0.2">
      <c r="A2" s="3" t="s">
        <v>4</v>
      </c>
      <c r="B2" t="s">
        <v>21</v>
      </c>
      <c r="C2">
        <v>802</v>
      </c>
      <c r="E2" s="6"/>
      <c r="K2">
        <v>31</v>
      </c>
    </row>
    <row r="3" spans="1:14" x14ac:dyDescent="0.2">
      <c r="A3" s="3" t="s">
        <v>4</v>
      </c>
      <c r="B3" t="s">
        <v>21</v>
      </c>
      <c r="C3">
        <v>774</v>
      </c>
      <c r="D3">
        <f>AVERAGE(C2:C4)</f>
        <v>726.33333333333337</v>
      </c>
      <c r="E3" s="6">
        <f>D3-E22</f>
        <v>461.83333333333337</v>
      </c>
      <c r="F3">
        <v>12.688800000000001</v>
      </c>
      <c r="G3">
        <f>E3/F3</f>
        <v>36.396927474097893</v>
      </c>
      <c r="H3">
        <f>E3</f>
        <v>461.83333333333337</v>
      </c>
      <c r="I3">
        <f>H3/(I15*60*0.943*M3)</f>
        <v>2.1856239812730035E-7</v>
      </c>
      <c r="J3">
        <f>I3/I6</f>
        <v>1.0016266040122901</v>
      </c>
      <c r="L3">
        <v>20</v>
      </c>
      <c r="M3">
        <f>F3*20/1000</f>
        <v>0.253776</v>
      </c>
      <c r="N3">
        <v>1.0573999999999999</v>
      </c>
    </row>
    <row r="4" spans="1:14" x14ac:dyDescent="0.2">
      <c r="A4" s="3" t="s">
        <v>4</v>
      </c>
      <c r="B4" t="s">
        <v>21</v>
      </c>
      <c r="C4">
        <v>603</v>
      </c>
      <c r="E4" s="6"/>
    </row>
    <row r="5" spans="1:14" x14ac:dyDescent="0.2">
      <c r="A5" s="3" t="s">
        <v>4</v>
      </c>
      <c r="B5" t="s">
        <v>3</v>
      </c>
      <c r="C5">
        <v>649</v>
      </c>
      <c r="E5" s="7"/>
    </row>
    <row r="6" spans="1:14" x14ac:dyDescent="0.2">
      <c r="A6" s="3" t="s">
        <v>4</v>
      </c>
      <c r="B6" t="s">
        <v>3</v>
      </c>
      <c r="C6">
        <v>739</v>
      </c>
      <c r="D6">
        <f>AVERAGE(C5:C7)</f>
        <v>683.66666666666663</v>
      </c>
      <c r="E6" s="7">
        <f>D6-E22</f>
        <v>419.16666666666663</v>
      </c>
      <c r="F6">
        <v>12.688800000000001</v>
      </c>
      <c r="G6">
        <f t="shared" ref="G6:G12" si="0">E6/F6</f>
        <v>33.034382027194582</v>
      </c>
      <c r="H6">
        <f>E6*1.1</f>
        <v>461.08333333333331</v>
      </c>
      <c r="I6">
        <f>H6/(I15*60*0.943*M6)</f>
        <v>2.1820746099573307E-7</v>
      </c>
      <c r="L6">
        <v>20</v>
      </c>
      <c r="M6">
        <f t="shared" ref="M6:M12" si="1">F6*20/1000</f>
        <v>0.253776</v>
      </c>
      <c r="N6">
        <v>1.0573999999999999</v>
      </c>
    </row>
    <row r="7" spans="1:14" x14ac:dyDescent="0.2">
      <c r="A7" s="3" t="s">
        <v>4</v>
      </c>
      <c r="B7" t="s">
        <v>3</v>
      </c>
      <c r="C7">
        <v>663</v>
      </c>
      <c r="E7" s="7"/>
    </row>
    <row r="8" spans="1:14" x14ac:dyDescent="0.2">
      <c r="A8" s="2" t="s">
        <v>5</v>
      </c>
      <c r="B8" t="s">
        <v>21</v>
      </c>
      <c r="C8">
        <v>506</v>
      </c>
      <c r="E8" s="1"/>
    </row>
    <row r="9" spans="1:14" x14ac:dyDescent="0.2">
      <c r="A9" s="2" t="s">
        <v>5</v>
      </c>
      <c r="B9" t="s">
        <v>21</v>
      </c>
      <c r="C9">
        <v>591</v>
      </c>
      <c r="D9">
        <f>AVERAGE(C8:C10)</f>
        <v>524</v>
      </c>
      <c r="E9" s="1">
        <f>D9-E24</f>
        <v>275</v>
      </c>
      <c r="F9">
        <v>10.33</v>
      </c>
      <c r="G9">
        <f t="shared" si="0"/>
        <v>26.621490803484996</v>
      </c>
      <c r="H9">
        <f>E9</f>
        <v>275</v>
      </c>
      <c r="I9">
        <f>H9/(I15*60*0.943*M9)</f>
        <v>1.5986121014951863E-7</v>
      </c>
      <c r="J9">
        <f>I9/I12</f>
        <v>0.75376884422110557</v>
      </c>
      <c r="L9">
        <v>20</v>
      </c>
      <c r="M9">
        <f t="shared" si="1"/>
        <v>0.20660000000000001</v>
      </c>
      <c r="N9">
        <v>0.86417999999999995</v>
      </c>
    </row>
    <row r="10" spans="1:14" x14ac:dyDescent="0.2">
      <c r="A10" s="2" t="s">
        <v>5</v>
      </c>
      <c r="B10" t="s">
        <v>21</v>
      </c>
      <c r="C10">
        <v>475</v>
      </c>
      <c r="E10" s="1"/>
    </row>
    <row r="11" spans="1:14" x14ac:dyDescent="0.2">
      <c r="A11" s="2" t="s">
        <v>5</v>
      </c>
      <c r="B11" t="s">
        <v>3</v>
      </c>
      <c r="C11">
        <v>617</v>
      </c>
      <c r="E11" s="8"/>
    </row>
    <row r="12" spans="1:14" x14ac:dyDescent="0.2">
      <c r="A12" s="2" t="s">
        <v>5</v>
      </c>
      <c r="B12" t="s">
        <v>3</v>
      </c>
      <c r="C12">
        <v>557</v>
      </c>
      <c r="D12">
        <f>AVERAGE(C11:C13)</f>
        <v>580.66666666666663</v>
      </c>
      <c r="E12" s="8">
        <f>D12-E24</f>
        <v>331.66666666666663</v>
      </c>
      <c r="F12">
        <v>10.33</v>
      </c>
      <c r="G12">
        <f t="shared" si="0"/>
        <v>32.107131332687963</v>
      </c>
      <c r="H12">
        <f>E12*1.1</f>
        <v>364.83333333333331</v>
      </c>
      <c r="I12">
        <f>H12/(I15*60*0.943*M12)</f>
        <v>2.1208253879836137E-7</v>
      </c>
      <c r="L12">
        <v>20</v>
      </c>
      <c r="M12">
        <f t="shared" si="1"/>
        <v>0.20660000000000001</v>
      </c>
      <c r="N12">
        <v>0.86417999999999995</v>
      </c>
    </row>
    <row r="13" spans="1:14" x14ac:dyDescent="0.2">
      <c r="A13" s="2" t="s">
        <v>5</v>
      </c>
      <c r="B13" t="s">
        <v>3</v>
      </c>
      <c r="C13">
        <v>568</v>
      </c>
      <c r="E13" s="8"/>
    </row>
    <row r="14" spans="1:14" x14ac:dyDescent="0.2">
      <c r="C14">
        <v>95713</v>
      </c>
    </row>
    <row r="15" spans="1:14" x14ac:dyDescent="0.2">
      <c r="C15">
        <v>90688</v>
      </c>
      <c r="E15">
        <f>AVERAGE(C14:C16)</f>
        <v>110371.66666666667</v>
      </c>
      <c r="I15">
        <f>E15*2000/(10*0.15)</f>
        <v>147162222.22222224</v>
      </c>
    </row>
    <row r="16" spans="1:14" x14ac:dyDescent="0.2">
      <c r="C16">
        <v>144714</v>
      </c>
    </row>
    <row r="17" spans="3:5" x14ac:dyDescent="0.2">
      <c r="C17">
        <v>71</v>
      </c>
    </row>
    <row r="18" spans="3:5" x14ac:dyDescent="0.2">
      <c r="C18">
        <v>68</v>
      </c>
    </row>
    <row r="19" spans="3:5" x14ac:dyDescent="0.2">
      <c r="C19">
        <v>226</v>
      </c>
    </row>
    <row r="20" spans="3:5" x14ac:dyDescent="0.2">
      <c r="C20">
        <v>244</v>
      </c>
      <c r="E20">
        <f>AVERAGE(C19:C21)</f>
        <v>242.66666666666666</v>
      </c>
    </row>
    <row r="21" spans="3:5" x14ac:dyDescent="0.2">
      <c r="C21">
        <v>258</v>
      </c>
    </row>
    <row r="22" spans="3:5" x14ac:dyDescent="0.2">
      <c r="C22">
        <v>252</v>
      </c>
      <c r="E22">
        <f>AVERAGE(C22:C23)</f>
        <v>264.5</v>
      </c>
    </row>
    <row r="23" spans="3:5" x14ac:dyDescent="0.2">
      <c r="C23">
        <v>277</v>
      </c>
    </row>
    <row r="24" spans="3:5" x14ac:dyDescent="0.2">
      <c r="C24">
        <v>235</v>
      </c>
      <c r="E24">
        <f>AVERAGE(C24:C25)</f>
        <v>249</v>
      </c>
    </row>
    <row r="25" spans="3:5" x14ac:dyDescent="0.2">
      <c r="C25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0CE2-B038-1B4E-AD02-0DFA7EDD0E38}">
  <dimension ref="A1:N25"/>
  <sheetViews>
    <sheetView workbookViewId="0">
      <selection activeCell="O2" sqref="O2"/>
    </sheetView>
  </sheetViews>
  <sheetFormatPr baseColWidth="10" defaultRowHeight="16" x14ac:dyDescent="0.2"/>
  <cols>
    <col min="9" max="9" width="12.1640625" bestFit="1" customWidth="1"/>
  </cols>
  <sheetData>
    <row r="1" spans="1:14" ht="85" x14ac:dyDescent="0.2">
      <c r="A1" s="5" t="s">
        <v>1</v>
      </c>
      <c r="B1" s="5" t="s">
        <v>2</v>
      </c>
      <c r="C1" t="s">
        <v>8</v>
      </c>
      <c r="D1" s="5" t="s">
        <v>0</v>
      </c>
      <c r="E1" s="5" t="s">
        <v>9</v>
      </c>
      <c r="F1" s="5" t="s">
        <v>6</v>
      </c>
      <c r="G1" s="10" t="s">
        <v>12</v>
      </c>
      <c r="H1" s="10" t="s">
        <v>11</v>
      </c>
      <c r="I1" s="5" t="s">
        <v>14</v>
      </c>
      <c r="J1" s="5" t="s">
        <v>15</v>
      </c>
      <c r="K1" s="5" t="s">
        <v>17</v>
      </c>
      <c r="L1" s="5" t="s">
        <v>18</v>
      </c>
      <c r="M1" s="5" t="s">
        <v>19</v>
      </c>
      <c r="N1" s="5" t="s">
        <v>20</v>
      </c>
    </row>
    <row r="2" spans="1:14" x14ac:dyDescent="0.2">
      <c r="A2" s="3" t="s">
        <v>4</v>
      </c>
      <c r="B2" t="s">
        <v>21</v>
      </c>
      <c r="C2">
        <v>718</v>
      </c>
      <c r="E2" s="6"/>
      <c r="K2">
        <v>31</v>
      </c>
    </row>
    <row r="3" spans="1:14" x14ac:dyDescent="0.2">
      <c r="A3" s="3" t="s">
        <v>4</v>
      </c>
      <c r="B3" t="s">
        <v>21</v>
      </c>
      <c r="C3">
        <v>622</v>
      </c>
      <c r="D3">
        <f>AVERAGE(C2:C4)</f>
        <v>644.33333333333337</v>
      </c>
      <c r="E3" s="6">
        <f>D3-E21</f>
        <v>418.13333333333333</v>
      </c>
      <c r="F3">
        <v>12.688800000000001</v>
      </c>
      <c r="G3">
        <f>E3/F3</f>
        <v>32.952945379652398</v>
      </c>
      <c r="H3">
        <f>E3</f>
        <v>418.13333333333333</v>
      </c>
      <c r="I3">
        <f>E3/(I15*60*0.943*M3)</f>
        <v>1.6657852673714157E-7</v>
      </c>
      <c r="J3">
        <f>I3/I6</f>
        <v>0.86759254136003983</v>
      </c>
      <c r="L3">
        <v>20</v>
      </c>
      <c r="M3">
        <f>F3*20/1000</f>
        <v>0.253776</v>
      </c>
      <c r="N3">
        <v>1.0573999999999999</v>
      </c>
    </row>
    <row r="4" spans="1:14" x14ac:dyDescent="0.2">
      <c r="A4" s="3" t="s">
        <v>4</v>
      </c>
      <c r="B4" t="s">
        <v>21</v>
      </c>
      <c r="C4">
        <v>593</v>
      </c>
      <c r="E4" s="6"/>
    </row>
    <row r="5" spans="1:14" x14ac:dyDescent="0.2">
      <c r="A5" s="3" t="s">
        <v>4</v>
      </c>
      <c r="B5" t="s">
        <v>3</v>
      </c>
      <c r="C5">
        <v>683</v>
      </c>
      <c r="E5" s="7"/>
    </row>
    <row r="6" spans="1:14" x14ac:dyDescent="0.2">
      <c r="A6" s="3" t="s">
        <v>4</v>
      </c>
      <c r="B6" t="s">
        <v>3</v>
      </c>
      <c r="C6">
        <v>634</v>
      </c>
      <c r="D6">
        <f>AVERAGE(C5:C7)</f>
        <v>664.33333333333337</v>
      </c>
      <c r="E6" s="7">
        <f>D6-E21</f>
        <v>438.13333333333333</v>
      </c>
      <c r="F6">
        <v>12.688800000000001</v>
      </c>
      <c r="G6">
        <f t="shared" ref="G6:G9" si="0">E6/F6</f>
        <v>34.529138557888317</v>
      </c>
      <c r="H6">
        <f>E6*1.1</f>
        <v>481.94666666666672</v>
      </c>
      <c r="I6">
        <f>H6/(I15*60*0.943*M6)</f>
        <v>1.9200087459951273E-7</v>
      </c>
      <c r="L6">
        <v>20</v>
      </c>
      <c r="M6">
        <f t="shared" ref="M6:M12" si="1">F6*20/1000</f>
        <v>0.253776</v>
      </c>
      <c r="N6">
        <v>1.0573999999999999</v>
      </c>
    </row>
    <row r="7" spans="1:14" x14ac:dyDescent="0.2">
      <c r="A7" s="3" t="s">
        <v>4</v>
      </c>
      <c r="B7" t="s">
        <v>3</v>
      </c>
      <c r="C7">
        <v>676</v>
      </c>
      <c r="E7" s="7"/>
    </row>
    <row r="8" spans="1:14" x14ac:dyDescent="0.2">
      <c r="A8" s="2" t="s">
        <v>5</v>
      </c>
      <c r="B8" t="s">
        <v>21</v>
      </c>
      <c r="C8">
        <v>369</v>
      </c>
      <c r="E8" s="1"/>
    </row>
    <row r="9" spans="1:14" x14ac:dyDescent="0.2">
      <c r="A9" s="2" t="s">
        <v>5</v>
      </c>
      <c r="B9" t="s">
        <v>21</v>
      </c>
      <c r="C9">
        <v>452</v>
      </c>
      <c r="D9">
        <f>AVERAGE(C8:C10)</f>
        <v>400.66666666666669</v>
      </c>
      <c r="E9" s="1">
        <f>D9-E24</f>
        <v>177.01666666666668</v>
      </c>
      <c r="F9">
        <v>10.33</v>
      </c>
      <c r="G9">
        <f t="shared" si="0"/>
        <v>17.136172959019039</v>
      </c>
      <c r="H9">
        <f>E9</f>
        <v>177.01666666666668</v>
      </c>
      <c r="I9">
        <f>H9/(I15*60*0.943*M9)</f>
        <v>8.6624076013212079E-8</v>
      </c>
      <c r="J9">
        <f>I9/I12</f>
        <v>0.66861398417384843</v>
      </c>
      <c r="L9">
        <v>20</v>
      </c>
      <c r="M9">
        <f t="shared" si="1"/>
        <v>0.20660000000000001</v>
      </c>
      <c r="N9">
        <v>0.86417999999999995</v>
      </c>
    </row>
    <row r="10" spans="1:14" x14ac:dyDescent="0.2">
      <c r="A10" s="2" t="s">
        <v>5</v>
      </c>
      <c r="B10" t="s">
        <v>21</v>
      </c>
      <c r="C10">
        <v>381</v>
      </c>
      <c r="E10" s="1"/>
    </row>
    <row r="11" spans="1:14" x14ac:dyDescent="0.2">
      <c r="A11" s="2" t="s">
        <v>5</v>
      </c>
      <c r="B11" t="s">
        <v>3</v>
      </c>
      <c r="C11">
        <v>496</v>
      </c>
      <c r="E11" s="8"/>
    </row>
    <row r="12" spans="1:14" x14ac:dyDescent="0.2">
      <c r="A12" s="2" t="s">
        <v>5</v>
      </c>
      <c r="B12" t="s">
        <v>3</v>
      </c>
      <c r="C12">
        <v>433</v>
      </c>
      <c r="D12">
        <f>AVERAGE(C11:C13)</f>
        <v>464.33333333333331</v>
      </c>
      <c r="E12" s="8">
        <f>D12-E24</f>
        <v>240.68333333333331</v>
      </c>
      <c r="F12">
        <v>10.33</v>
      </c>
      <c r="G12">
        <f>E12/F12</f>
        <v>23.299451435947077</v>
      </c>
      <c r="H12">
        <f>E12*1.1</f>
        <v>264.75166666666667</v>
      </c>
      <c r="I12">
        <f>H12/(I15*60*0.943*M12)</f>
        <v>1.295576791147232E-7</v>
      </c>
      <c r="L12">
        <v>20</v>
      </c>
      <c r="M12">
        <f t="shared" si="1"/>
        <v>0.20660000000000001</v>
      </c>
      <c r="N12">
        <v>0.86417999999999995</v>
      </c>
    </row>
    <row r="13" spans="1:14" x14ac:dyDescent="0.2">
      <c r="A13" s="2" t="s">
        <v>5</v>
      </c>
      <c r="B13" t="s">
        <v>3</v>
      </c>
      <c r="C13">
        <v>464</v>
      </c>
      <c r="E13" s="8"/>
    </row>
    <row r="14" spans="1:14" x14ac:dyDescent="0.2">
      <c r="C14">
        <v>162234</v>
      </c>
    </row>
    <row r="15" spans="1:14" x14ac:dyDescent="0.2">
      <c r="C15">
        <v>97825</v>
      </c>
      <c r="E15">
        <f>AVERAGE(C14:C16)</f>
        <v>131112.33333333334</v>
      </c>
      <c r="I15">
        <f>E15*2000/(10*0.15)</f>
        <v>174816444.44444445</v>
      </c>
    </row>
    <row r="16" spans="1:14" x14ac:dyDescent="0.2">
      <c r="C16">
        <v>133278</v>
      </c>
    </row>
    <row r="17" spans="3:5" x14ac:dyDescent="0.2">
      <c r="C17">
        <v>57</v>
      </c>
    </row>
    <row r="18" spans="3:5" x14ac:dyDescent="0.2">
      <c r="C18">
        <v>43</v>
      </c>
    </row>
    <row r="19" spans="3:5" x14ac:dyDescent="0.2">
      <c r="C19">
        <v>50</v>
      </c>
    </row>
    <row r="20" spans="3:5" x14ac:dyDescent="0.2">
      <c r="C20">
        <v>236</v>
      </c>
      <c r="D20" s="6"/>
      <c r="E20" s="6"/>
    </row>
    <row r="21" spans="3:5" x14ac:dyDescent="0.2">
      <c r="C21">
        <v>249</v>
      </c>
      <c r="D21" s="6"/>
      <c r="E21" s="6">
        <f>AVERAGE(C20:C22)*0.9</f>
        <v>226.20000000000002</v>
      </c>
    </row>
    <row r="22" spans="3:5" x14ac:dyDescent="0.2">
      <c r="C22">
        <v>269</v>
      </c>
      <c r="D22" s="6"/>
      <c r="E22" s="6"/>
    </row>
    <row r="23" spans="3:5" x14ac:dyDescent="0.2">
      <c r="C23">
        <v>255</v>
      </c>
      <c r="D23" s="1"/>
      <c r="E23" s="1"/>
    </row>
    <row r="24" spans="3:5" x14ac:dyDescent="0.2">
      <c r="D24" s="1"/>
      <c r="E24" s="1">
        <f>AVERAGE(C23:C25)*0.9</f>
        <v>223.65</v>
      </c>
    </row>
    <row r="25" spans="3:5" x14ac:dyDescent="0.2">
      <c r="C25">
        <v>242</v>
      </c>
      <c r="D25" s="1"/>
      <c r="E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9E69-19E5-1843-8A75-25B6D1821FC1}">
  <dimension ref="A1:N25"/>
  <sheetViews>
    <sheetView workbookViewId="0">
      <selection activeCell="O2" sqref="O2"/>
    </sheetView>
  </sheetViews>
  <sheetFormatPr baseColWidth="10" defaultRowHeight="16" x14ac:dyDescent="0.2"/>
  <cols>
    <col min="9" max="9" width="12.1640625" bestFit="1" customWidth="1"/>
  </cols>
  <sheetData>
    <row r="1" spans="1:14" ht="85" x14ac:dyDescent="0.2">
      <c r="A1" t="s">
        <v>1</v>
      </c>
      <c r="B1" t="s">
        <v>2</v>
      </c>
      <c r="C1" t="s">
        <v>8</v>
      </c>
      <c r="D1" t="s">
        <v>0</v>
      </c>
      <c r="E1" t="s">
        <v>9</v>
      </c>
      <c r="F1" t="s">
        <v>6</v>
      </c>
      <c r="G1" s="4" t="s">
        <v>10</v>
      </c>
      <c r="H1" s="9" t="s">
        <v>11</v>
      </c>
      <c r="I1" s="5" t="s">
        <v>14</v>
      </c>
      <c r="J1" s="5" t="s">
        <v>15</v>
      </c>
      <c r="K1" t="s">
        <v>16</v>
      </c>
      <c r="L1" s="5" t="s">
        <v>18</v>
      </c>
      <c r="M1" s="5" t="s">
        <v>19</v>
      </c>
      <c r="N1" s="5" t="s">
        <v>20</v>
      </c>
    </row>
    <row r="2" spans="1:14" x14ac:dyDescent="0.2">
      <c r="A2" s="3" t="s">
        <v>4</v>
      </c>
      <c r="B2" t="s">
        <v>21</v>
      </c>
      <c r="C2">
        <v>884</v>
      </c>
      <c r="E2" s="6"/>
      <c r="K2">
        <v>0</v>
      </c>
    </row>
    <row r="3" spans="1:14" x14ac:dyDescent="0.2">
      <c r="A3" s="3" t="s">
        <v>4</v>
      </c>
      <c r="B3" t="s">
        <v>21</v>
      </c>
      <c r="C3">
        <v>648</v>
      </c>
      <c r="D3">
        <f>AVERAGE(C2:C4)</f>
        <v>751</v>
      </c>
      <c r="E3" s="6">
        <f>D3-E22</f>
        <v>492.5</v>
      </c>
      <c r="F3">
        <v>16.59</v>
      </c>
      <c r="G3">
        <f>E3/F3</f>
        <v>29.686558167570826</v>
      </c>
      <c r="H3">
        <f>E3</f>
        <v>492.5</v>
      </c>
      <c r="I3">
        <f>H3/(I15*60*0.943*M3)</f>
        <v>1.9004496424531523E-7</v>
      </c>
      <c r="J3">
        <f>I3/I6</f>
        <v>0.75523295933754164</v>
      </c>
      <c r="L3">
        <v>20</v>
      </c>
      <c r="M3">
        <f>F3*20/1000</f>
        <v>0.33179999999999998</v>
      </c>
      <c r="N3">
        <v>2.7559999999999998</v>
      </c>
    </row>
    <row r="4" spans="1:14" x14ac:dyDescent="0.2">
      <c r="A4" s="3" t="s">
        <v>4</v>
      </c>
      <c r="B4" t="s">
        <v>21</v>
      </c>
      <c r="C4">
        <v>721</v>
      </c>
      <c r="E4" s="6"/>
    </row>
    <row r="5" spans="1:14" x14ac:dyDescent="0.2">
      <c r="A5" s="3" t="s">
        <v>4</v>
      </c>
      <c r="B5" t="s">
        <v>3</v>
      </c>
      <c r="C5">
        <v>895</v>
      </c>
      <c r="E5" s="7"/>
    </row>
    <row r="6" spans="1:14" x14ac:dyDescent="0.2">
      <c r="A6" s="3" t="s">
        <v>4</v>
      </c>
      <c r="B6" t="s">
        <v>3</v>
      </c>
      <c r="C6">
        <v>830</v>
      </c>
      <c r="D6">
        <f>AVERAGE(C5:C7)</f>
        <v>851.33333333333337</v>
      </c>
      <c r="E6" s="7">
        <f>D6-E22</f>
        <v>592.83333333333337</v>
      </c>
      <c r="F6">
        <v>16.59</v>
      </c>
      <c r="G6">
        <f t="shared" ref="G6:G12" si="0">E6/F6</f>
        <v>35.734378139441432</v>
      </c>
      <c r="H6">
        <f>E6*1.1</f>
        <v>652.11666666666679</v>
      </c>
      <c r="I6">
        <f>H6/(I15*60*0.943*M6)</f>
        <v>2.5163754030546366E-7</v>
      </c>
      <c r="L6">
        <v>20</v>
      </c>
      <c r="M6">
        <f t="shared" ref="M6:M12" si="1">F6*20/1000</f>
        <v>0.33179999999999998</v>
      </c>
      <c r="N6">
        <v>2.7650000000000001</v>
      </c>
    </row>
    <row r="7" spans="1:14" x14ac:dyDescent="0.2">
      <c r="A7" s="3" t="s">
        <v>4</v>
      </c>
      <c r="B7" t="s">
        <v>3</v>
      </c>
      <c r="C7">
        <v>829</v>
      </c>
      <c r="E7" s="7"/>
    </row>
    <row r="8" spans="1:14" x14ac:dyDescent="0.2">
      <c r="A8" s="2" t="s">
        <v>5</v>
      </c>
      <c r="B8" t="s">
        <v>21</v>
      </c>
      <c r="C8">
        <v>823</v>
      </c>
      <c r="E8" s="1"/>
    </row>
    <row r="9" spans="1:14" x14ac:dyDescent="0.2">
      <c r="A9" s="2" t="s">
        <v>5</v>
      </c>
      <c r="B9" t="s">
        <v>21</v>
      </c>
      <c r="C9">
        <v>790</v>
      </c>
      <c r="D9">
        <f>AVERAGE(C8:C10)</f>
        <v>791</v>
      </c>
      <c r="E9" s="1">
        <f>D9-E24</f>
        <v>562.5</v>
      </c>
      <c r="F9">
        <v>18.738</v>
      </c>
      <c r="G9">
        <f t="shared" si="0"/>
        <v>30.019212295869359</v>
      </c>
      <c r="H9">
        <f>E9*1.1</f>
        <v>618.75</v>
      </c>
      <c r="I9">
        <f>H9/(I15*60*0.943*M9)</f>
        <v>2.1139197426532219E-7</v>
      </c>
      <c r="J9">
        <f>I9/I12</f>
        <v>0.69032521988136641</v>
      </c>
      <c r="L9">
        <v>20</v>
      </c>
      <c r="M9">
        <f t="shared" si="1"/>
        <v>0.37475999999999998</v>
      </c>
      <c r="N9">
        <v>3.1233</v>
      </c>
    </row>
    <row r="10" spans="1:14" x14ac:dyDescent="0.2">
      <c r="A10" s="2" t="s">
        <v>5</v>
      </c>
      <c r="B10" t="s">
        <v>21</v>
      </c>
      <c r="C10">
        <v>760</v>
      </c>
      <c r="E10" s="1"/>
    </row>
    <row r="11" spans="1:14" x14ac:dyDescent="0.2">
      <c r="A11" s="2" t="s">
        <v>5</v>
      </c>
      <c r="B11" t="s">
        <v>3</v>
      </c>
      <c r="C11">
        <v>1047</v>
      </c>
      <c r="E11" s="8"/>
    </row>
    <row r="12" spans="1:14" x14ac:dyDescent="0.2">
      <c r="A12" s="2" t="s">
        <v>5</v>
      </c>
      <c r="B12" t="s">
        <v>3</v>
      </c>
      <c r="C12">
        <v>1058</v>
      </c>
      <c r="D12">
        <f>AVERAGE(C11:C13)</f>
        <v>1043.3333333333333</v>
      </c>
      <c r="E12" s="8">
        <f>D12-E24</f>
        <v>814.83333333333326</v>
      </c>
      <c r="F12">
        <v>18.738</v>
      </c>
      <c r="G12">
        <f t="shared" si="0"/>
        <v>43.485608567260819</v>
      </c>
      <c r="H12">
        <f>E12*1.1</f>
        <v>896.31666666666661</v>
      </c>
      <c r="I12">
        <f>H12/(I15*60*0.943*M12)</f>
        <v>3.0622084805426967E-7</v>
      </c>
      <c r="L12">
        <v>20</v>
      </c>
      <c r="M12">
        <f t="shared" si="1"/>
        <v>0.37475999999999998</v>
      </c>
      <c r="N12">
        <v>3.1233</v>
      </c>
    </row>
    <row r="13" spans="1:14" x14ac:dyDescent="0.2">
      <c r="A13" s="2" t="s">
        <v>5</v>
      </c>
      <c r="B13" t="s">
        <v>3</v>
      </c>
      <c r="C13">
        <v>1025</v>
      </c>
      <c r="E13" s="8"/>
    </row>
    <row r="14" spans="1:14" x14ac:dyDescent="0.2">
      <c r="C14">
        <v>107058</v>
      </c>
    </row>
    <row r="15" spans="1:14" x14ac:dyDescent="0.2">
      <c r="C15">
        <v>87156</v>
      </c>
      <c r="E15">
        <f>AVERAGE(C14:C16)</f>
        <v>103531.33333333333</v>
      </c>
      <c r="I15">
        <f>E15*2000/(10*0.15)</f>
        <v>138041777.77777776</v>
      </c>
    </row>
    <row r="16" spans="1:14" x14ac:dyDescent="0.2">
      <c r="C16">
        <v>116380</v>
      </c>
    </row>
    <row r="17" spans="3:5" x14ac:dyDescent="0.2">
      <c r="C17">
        <v>78</v>
      </c>
    </row>
    <row r="18" spans="3:5" x14ac:dyDescent="0.2">
      <c r="C18">
        <v>56</v>
      </c>
    </row>
    <row r="19" spans="3:5" x14ac:dyDescent="0.2">
      <c r="C19">
        <v>242</v>
      </c>
    </row>
    <row r="20" spans="3:5" x14ac:dyDescent="0.2">
      <c r="C20">
        <v>207</v>
      </c>
      <c r="E20">
        <f>AVERAGE(C19:C21)</f>
        <v>224.33333333333334</v>
      </c>
    </row>
    <row r="21" spans="3:5" x14ac:dyDescent="0.2">
      <c r="C21">
        <v>224</v>
      </c>
    </row>
    <row r="22" spans="3:5" x14ac:dyDescent="0.2">
      <c r="C22">
        <v>271</v>
      </c>
      <c r="E22">
        <f>AVERAGE(C22:C23)</f>
        <v>258.5</v>
      </c>
    </row>
    <row r="23" spans="3:5" x14ac:dyDescent="0.2">
      <c r="C23">
        <v>246</v>
      </c>
    </row>
    <row r="24" spans="3:5" x14ac:dyDescent="0.2">
      <c r="C24">
        <v>220</v>
      </c>
      <c r="E24">
        <f>AVERAGE(C24:C25)</f>
        <v>228.5</v>
      </c>
    </row>
    <row r="25" spans="3:5" x14ac:dyDescent="0.2">
      <c r="C25">
        <v>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DB77-1995-C74C-9C47-7E9152153034}">
  <dimension ref="A1:N25"/>
  <sheetViews>
    <sheetView workbookViewId="0">
      <selection activeCell="O2" sqref="O2"/>
    </sheetView>
  </sheetViews>
  <sheetFormatPr baseColWidth="10" defaultRowHeight="16" x14ac:dyDescent="0.2"/>
  <cols>
    <col min="9" max="9" width="12.1640625" bestFit="1" customWidth="1"/>
  </cols>
  <sheetData>
    <row r="1" spans="1:14" ht="85" x14ac:dyDescent="0.2">
      <c r="A1" t="s">
        <v>1</v>
      </c>
      <c r="B1" t="s">
        <v>2</v>
      </c>
      <c r="C1" t="s">
        <v>8</v>
      </c>
      <c r="D1" t="s">
        <v>0</v>
      </c>
      <c r="E1" t="s">
        <v>9</v>
      </c>
      <c r="F1" t="s">
        <v>6</v>
      </c>
      <c r="G1" s="9" t="s">
        <v>10</v>
      </c>
      <c r="H1" s="9" t="s">
        <v>13</v>
      </c>
      <c r="I1" s="5" t="s">
        <v>14</v>
      </c>
      <c r="J1" s="5" t="s">
        <v>15</v>
      </c>
      <c r="K1" t="s">
        <v>16</v>
      </c>
      <c r="L1" s="5" t="s">
        <v>18</v>
      </c>
      <c r="M1" s="5" t="s">
        <v>19</v>
      </c>
      <c r="N1" s="5" t="s">
        <v>20</v>
      </c>
    </row>
    <row r="2" spans="1:14" x14ac:dyDescent="0.2">
      <c r="A2" s="3" t="s">
        <v>4</v>
      </c>
      <c r="B2" t="s">
        <v>21</v>
      </c>
      <c r="C2">
        <v>904</v>
      </c>
      <c r="E2" s="6"/>
      <c r="K2">
        <v>0</v>
      </c>
    </row>
    <row r="3" spans="1:14" x14ac:dyDescent="0.2">
      <c r="A3" s="3" t="s">
        <v>4</v>
      </c>
      <c r="B3" t="s">
        <v>21</v>
      </c>
      <c r="C3">
        <v>729</v>
      </c>
      <c r="D3">
        <f>AVERAGE(C2:C4)</f>
        <v>809.33333333333337</v>
      </c>
      <c r="E3" s="6">
        <f>D3-E21</f>
        <v>565</v>
      </c>
      <c r="F3">
        <v>16.59</v>
      </c>
      <c r="G3">
        <f>E3/F3</f>
        <v>34.056660638939121</v>
      </c>
      <c r="H3">
        <f>E3</f>
        <v>565</v>
      </c>
      <c r="I3">
        <f>H3/(I15*60*0.943*M3)</f>
        <v>1.6074989439187499E-7</v>
      </c>
      <c r="J3">
        <f>I3/I6</f>
        <v>0.70489894369125838</v>
      </c>
      <c r="L3">
        <v>20</v>
      </c>
      <c r="M3">
        <f>F3*20/1000</f>
        <v>0.33179999999999998</v>
      </c>
      <c r="N3">
        <v>2.7559999999999998</v>
      </c>
    </row>
    <row r="4" spans="1:14" x14ac:dyDescent="0.2">
      <c r="A4" s="3" t="s">
        <v>4</v>
      </c>
      <c r="B4" t="s">
        <v>21</v>
      </c>
      <c r="C4">
        <v>795</v>
      </c>
      <c r="E4" s="6"/>
    </row>
    <row r="5" spans="1:14" x14ac:dyDescent="0.2">
      <c r="A5" s="3" t="s">
        <v>4</v>
      </c>
      <c r="B5" t="s">
        <v>3</v>
      </c>
      <c r="C5">
        <v>955</v>
      </c>
      <c r="E5" s="7"/>
    </row>
    <row r="6" spans="1:14" x14ac:dyDescent="0.2">
      <c r="A6" s="3" t="s">
        <v>4</v>
      </c>
      <c r="B6" t="s">
        <v>3</v>
      </c>
      <c r="C6">
        <v>1057</v>
      </c>
      <c r="D6">
        <f>AVERAGE(C5:C7)</f>
        <v>973</v>
      </c>
      <c r="E6" s="7">
        <f>D6-E21</f>
        <v>728.66666666666663</v>
      </c>
      <c r="F6">
        <v>16.59</v>
      </c>
      <c r="G6">
        <f t="shared" ref="G6:G12" si="0">E6/F6</f>
        <v>43.922041390395819</v>
      </c>
      <c r="H6">
        <f>E6*1.1</f>
        <v>801.5333333333333</v>
      </c>
      <c r="I6">
        <f>H6/(I15*60*0.943*M6)</f>
        <v>2.2804672333610773E-7</v>
      </c>
      <c r="L6">
        <v>20</v>
      </c>
      <c r="M6">
        <f t="shared" ref="M6:M12" si="1">F6*20/1000</f>
        <v>0.33179999999999998</v>
      </c>
      <c r="N6">
        <v>2.7650000000000001</v>
      </c>
    </row>
    <row r="7" spans="1:14" x14ac:dyDescent="0.2">
      <c r="A7" s="3" t="s">
        <v>4</v>
      </c>
      <c r="B7" t="s">
        <v>3</v>
      </c>
      <c r="C7">
        <v>907</v>
      </c>
      <c r="E7" s="7"/>
    </row>
    <row r="8" spans="1:14" x14ac:dyDescent="0.2">
      <c r="A8" s="2" t="s">
        <v>5</v>
      </c>
      <c r="B8" t="s">
        <v>21</v>
      </c>
      <c r="C8">
        <v>712</v>
      </c>
      <c r="E8" s="1"/>
    </row>
    <row r="9" spans="1:14" x14ac:dyDescent="0.2">
      <c r="A9" s="2" t="s">
        <v>5</v>
      </c>
      <c r="B9" t="s">
        <v>21</v>
      </c>
      <c r="C9">
        <v>752</v>
      </c>
      <c r="D9">
        <f>AVERAGE(C8:C10)</f>
        <v>727.33333333333337</v>
      </c>
      <c r="E9" s="1">
        <f>D9-E24</f>
        <v>466.33333333333337</v>
      </c>
      <c r="F9">
        <v>18.738</v>
      </c>
      <c r="G9">
        <f t="shared" si="0"/>
        <v>24.887038815953325</v>
      </c>
      <c r="H9">
        <f>E9</f>
        <v>466.33333333333337</v>
      </c>
      <c r="I9">
        <f>H9/(I15*60*0.943*M9)</f>
        <v>1.174686180716399E-7</v>
      </c>
      <c r="J9">
        <f>I9/I12</f>
        <v>0.51868604478718683</v>
      </c>
      <c r="L9">
        <v>20</v>
      </c>
      <c r="M9">
        <f t="shared" si="1"/>
        <v>0.37475999999999998</v>
      </c>
      <c r="N9">
        <v>3.1233</v>
      </c>
    </row>
    <row r="10" spans="1:14" x14ac:dyDescent="0.2">
      <c r="A10" s="2" t="s">
        <v>5</v>
      </c>
      <c r="B10" t="s">
        <v>21</v>
      </c>
      <c r="C10">
        <v>718</v>
      </c>
      <c r="E10" s="1"/>
    </row>
    <row r="11" spans="1:14" x14ac:dyDescent="0.2">
      <c r="A11" s="2" t="s">
        <v>5</v>
      </c>
      <c r="B11" t="s">
        <v>3</v>
      </c>
      <c r="C11">
        <v>1108</v>
      </c>
      <c r="E11" s="8"/>
    </row>
    <row r="12" spans="1:14" x14ac:dyDescent="0.2">
      <c r="A12" s="2" t="s">
        <v>5</v>
      </c>
      <c r="B12" t="s">
        <v>3</v>
      </c>
      <c r="C12">
        <v>1097</v>
      </c>
      <c r="D12">
        <f>AVERAGE(C11:C13)</f>
        <v>1078.3333333333333</v>
      </c>
      <c r="E12" s="8">
        <f>D12-E24</f>
        <v>817.33333333333326</v>
      </c>
      <c r="F12">
        <v>18.738</v>
      </c>
      <c r="G12">
        <f t="shared" si="0"/>
        <v>43.619027288575793</v>
      </c>
      <c r="H12">
        <f>E12*1.1</f>
        <v>899.06666666666661</v>
      </c>
      <c r="I12">
        <f>H12/(I15*60*0.943*M12)</f>
        <v>2.2647345008064837E-7</v>
      </c>
      <c r="L12">
        <v>20</v>
      </c>
      <c r="M12">
        <f t="shared" si="1"/>
        <v>0.37475999999999998</v>
      </c>
      <c r="N12">
        <v>3.1233</v>
      </c>
    </row>
    <row r="13" spans="1:14" x14ac:dyDescent="0.2">
      <c r="A13" s="2" t="s">
        <v>5</v>
      </c>
      <c r="B13" t="s">
        <v>3</v>
      </c>
      <c r="C13">
        <v>1030</v>
      </c>
      <c r="E13" s="8"/>
    </row>
    <row r="14" spans="1:14" x14ac:dyDescent="0.2">
      <c r="C14">
        <v>161723</v>
      </c>
    </row>
    <row r="15" spans="1:14" x14ac:dyDescent="0.2">
      <c r="C15">
        <v>122560</v>
      </c>
      <c r="E15">
        <f>AVERAGE(C14:C16)</f>
        <v>140417</v>
      </c>
      <c r="I15">
        <f>E15*2000/(10*0.15)</f>
        <v>187222666.66666666</v>
      </c>
    </row>
    <row r="16" spans="1:14" x14ac:dyDescent="0.2">
      <c r="C16">
        <v>136968</v>
      </c>
    </row>
    <row r="17" spans="3:5" x14ac:dyDescent="0.2">
      <c r="C17">
        <v>61</v>
      </c>
    </row>
    <row r="18" spans="3:5" x14ac:dyDescent="0.2">
      <c r="C18">
        <v>56</v>
      </c>
    </row>
    <row r="19" spans="3:5" x14ac:dyDescent="0.2">
      <c r="C19">
        <v>57</v>
      </c>
    </row>
    <row r="20" spans="3:5" x14ac:dyDescent="0.2">
      <c r="C20" s="6">
        <v>228</v>
      </c>
      <c r="D20" s="6"/>
      <c r="E20" s="6"/>
    </row>
    <row r="21" spans="3:5" x14ac:dyDescent="0.2">
      <c r="C21" s="6">
        <v>266</v>
      </c>
      <c r="D21" s="6"/>
      <c r="E21" s="6">
        <f>AVERAGE(C20:C22)</f>
        <v>244.33333333333334</v>
      </c>
    </row>
    <row r="22" spans="3:5" x14ac:dyDescent="0.2">
      <c r="C22" s="6">
        <v>239</v>
      </c>
      <c r="D22" s="6"/>
      <c r="E22" s="6"/>
    </row>
    <row r="23" spans="3:5" x14ac:dyDescent="0.2">
      <c r="C23" s="1">
        <v>252</v>
      </c>
      <c r="D23" s="1"/>
      <c r="E23" s="1"/>
    </row>
    <row r="24" spans="3:5" x14ac:dyDescent="0.2">
      <c r="C24" s="1">
        <v>269</v>
      </c>
      <c r="D24" s="1"/>
      <c r="E24" s="1">
        <f>AVERAGE(C23:C25)</f>
        <v>261</v>
      </c>
    </row>
    <row r="25" spans="3:5" x14ac:dyDescent="0.2">
      <c r="C25" s="1">
        <v>262</v>
      </c>
      <c r="D25" s="1"/>
      <c r="E2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24BD-A472-534E-B114-37B3231B7E10}">
  <dimension ref="A1:N76"/>
  <sheetViews>
    <sheetView workbookViewId="0">
      <selection activeCell="O4" sqref="O4"/>
    </sheetView>
  </sheetViews>
  <sheetFormatPr baseColWidth="10" defaultRowHeight="16" x14ac:dyDescent="0.2"/>
  <cols>
    <col min="9" max="9" width="15.5" customWidth="1"/>
  </cols>
  <sheetData>
    <row r="1" spans="1:14" ht="85" x14ac:dyDescent="0.2">
      <c r="A1" s="5" t="s">
        <v>1</v>
      </c>
      <c r="B1" s="5" t="s">
        <v>2</v>
      </c>
      <c r="C1" s="5" t="s">
        <v>8</v>
      </c>
      <c r="D1" s="5" t="s">
        <v>0</v>
      </c>
      <c r="E1" s="5" t="s">
        <v>9</v>
      </c>
      <c r="F1" s="5" t="s">
        <v>6</v>
      </c>
      <c r="G1" s="5" t="s">
        <v>12</v>
      </c>
      <c r="H1" s="9" t="s">
        <v>13</v>
      </c>
      <c r="I1" s="5" t="s">
        <v>14</v>
      </c>
      <c r="J1" s="5" t="s">
        <v>15</v>
      </c>
      <c r="K1" s="5" t="s">
        <v>16</v>
      </c>
      <c r="L1" s="5" t="s">
        <v>18</v>
      </c>
      <c r="M1" s="5" t="s">
        <v>19</v>
      </c>
      <c r="N1" s="5" t="s">
        <v>20</v>
      </c>
    </row>
    <row r="2" spans="1:14" x14ac:dyDescent="0.2">
      <c r="A2" s="3" t="s">
        <v>4</v>
      </c>
      <c r="B2" t="s">
        <v>21</v>
      </c>
      <c r="C2">
        <v>683</v>
      </c>
      <c r="E2" s="6"/>
      <c r="K2">
        <v>0</v>
      </c>
    </row>
    <row r="3" spans="1:14" x14ac:dyDescent="0.2">
      <c r="A3" s="3" t="s">
        <v>4</v>
      </c>
      <c r="B3" t="s">
        <v>21</v>
      </c>
      <c r="C3">
        <v>654</v>
      </c>
      <c r="D3">
        <f>AVERAGE(C2:C4)</f>
        <v>654</v>
      </c>
      <c r="E3" s="6">
        <f>D3-E21</f>
        <v>421.33333333333337</v>
      </c>
      <c r="F3">
        <v>16.59</v>
      </c>
      <c r="G3">
        <f>E3/F3</f>
        <v>25.396825396825399</v>
      </c>
      <c r="H3">
        <f>E3</f>
        <v>421.33333333333337</v>
      </c>
      <c r="I3">
        <f>H3/(I15*60*0.943*M3)</f>
        <v>1.2708096199940543E-7</v>
      </c>
      <c r="J3">
        <f>I3/I6</f>
        <v>0.52662278143488039</v>
      </c>
      <c r="L3">
        <v>20</v>
      </c>
      <c r="M3">
        <f>F3*20/1000</f>
        <v>0.33179999999999998</v>
      </c>
      <c r="N3">
        <v>2.7559999999999998</v>
      </c>
    </row>
    <row r="4" spans="1:14" x14ac:dyDescent="0.2">
      <c r="A4" s="3" t="s">
        <v>4</v>
      </c>
      <c r="B4" t="s">
        <v>21</v>
      </c>
      <c r="C4">
        <v>625</v>
      </c>
      <c r="E4" s="6"/>
    </row>
    <row r="5" spans="1:14" x14ac:dyDescent="0.2">
      <c r="A5" s="3" t="s">
        <v>4</v>
      </c>
      <c r="B5" t="s">
        <v>3</v>
      </c>
      <c r="C5">
        <v>982</v>
      </c>
      <c r="E5" s="7"/>
    </row>
    <row r="6" spans="1:14" x14ac:dyDescent="0.2">
      <c r="A6" s="3" t="s">
        <v>4</v>
      </c>
      <c r="B6" t="s">
        <v>3</v>
      </c>
      <c r="C6">
        <v>996</v>
      </c>
      <c r="D6">
        <f>AVERAGE(C5:C7)</f>
        <v>960</v>
      </c>
      <c r="E6" s="7">
        <f>D6-E21</f>
        <v>727.33333333333337</v>
      </c>
      <c r="F6">
        <v>16.59</v>
      </c>
      <c r="G6">
        <f t="shared" ref="G6:G9" si="0">E6/F6</f>
        <v>43.841671689772959</v>
      </c>
      <c r="H6">
        <f>E6*1.1</f>
        <v>800.06666666666672</v>
      </c>
      <c r="I6">
        <f>H6/(I15*60*0.943*M3)</f>
        <v>2.4131307356880768E-7</v>
      </c>
      <c r="L6">
        <v>20</v>
      </c>
      <c r="M6">
        <f t="shared" ref="M6:M12" si="1">F6*20/1000</f>
        <v>0.33179999999999998</v>
      </c>
      <c r="N6">
        <v>2.7650000000000001</v>
      </c>
    </row>
    <row r="7" spans="1:14" x14ac:dyDescent="0.2">
      <c r="A7" s="3" t="s">
        <v>4</v>
      </c>
      <c r="B7" t="s">
        <v>3</v>
      </c>
      <c r="C7">
        <v>902</v>
      </c>
      <c r="E7" s="7"/>
    </row>
    <row r="8" spans="1:14" x14ac:dyDescent="0.2">
      <c r="A8" s="2" t="s">
        <v>5</v>
      </c>
      <c r="B8" t="s">
        <v>21</v>
      </c>
      <c r="C8">
        <v>648</v>
      </c>
      <c r="E8" s="1"/>
    </row>
    <row r="9" spans="1:14" x14ac:dyDescent="0.2">
      <c r="A9" s="2" t="s">
        <v>5</v>
      </c>
      <c r="B9" t="s">
        <v>21</v>
      </c>
      <c r="C9">
        <v>640</v>
      </c>
      <c r="D9">
        <f>AVERAGE(C8:C10)</f>
        <v>637</v>
      </c>
      <c r="E9" s="1">
        <f>D9-E24</f>
        <v>400</v>
      </c>
      <c r="F9">
        <v>18.738</v>
      </c>
      <c r="G9">
        <f t="shared" si="0"/>
        <v>21.346995410395987</v>
      </c>
      <c r="H9">
        <f>E9</f>
        <v>400</v>
      </c>
      <c r="I9">
        <f>H9/(I15*60*0.943*M3)</f>
        <v>1.2064648291082793E-7</v>
      </c>
      <c r="J9" t="e">
        <f>I9/I12</f>
        <v>#VALUE!</v>
      </c>
      <c r="L9">
        <v>20</v>
      </c>
      <c r="M9">
        <f t="shared" si="1"/>
        <v>0.37475999999999998</v>
      </c>
      <c r="N9">
        <v>3.1233</v>
      </c>
    </row>
    <row r="10" spans="1:14" x14ac:dyDescent="0.2">
      <c r="A10" s="2" t="s">
        <v>5</v>
      </c>
      <c r="B10" t="s">
        <v>21</v>
      </c>
      <c r="C10">
        <v>623</v>
      </c>
      <c r="E10" s="1"/>
    </row>
    <row r="11" spans="1:14" x14ac:dyDescent="0.2">
      <c r="A11" s="2" t="s">
        <v>5</v>
      </c>
      <c r="B11" t="s">
        <v>3</v>
      </c>
      <c r="C11" t="s">
        <v>7</v>
      </c>
      <c r="E11" s="8"/>
    </row>
    <row r="12" spans="1:14" x14ac:dyDescent="0.2">
      <c r="A12" s="2" t="s">
        <v>5</v>
      </c>
      <c r="B12" t="s">
        <v>3</v>
      </c>
      <c r="C12" t="s">
        <v>7</v>
      </c>
      <c r="D12" t="s">
        <v>7</v>
      </c>
      <c r="E12" s="8" t="s">
        <v>7</v>
      </c>
      <c r="F12">
        <v>18.738</v>
      </c>
      <c r="G12" t="s">
        <v>7</v>
      </c>
      <c r="H12" t="str">
        <f t="shared" ref="H12" si="2">G12</f>
        <v>NA</v>
      </c>
      <c r="I12" t="e">
        <f>H12/(I15*60*0.943)</f>
        <v>#VALUE!</v>
      </c>
      <c r="L12">
        <v>20</v>
      </c>
      <c r="M12">
        <f t="shared" si="1"/>
        <v>0.37475999999999998</v>
      </c>
      <c r="N12">
        <v>3.1233</v>
      </c>
    </row>
    <row r="13" spans="1:14" x14ac:dyDescent="0.2">
      <c r="A13" s="2" t="s">
        <v>5</v>
      </c>
      <c r="B13" t="s">
        <v>3</v>
      </c>
      <c r="C13" t="s">
        <v>7</v>
      </c>
      <c r="E13" s="8"/>
    </row>
    <row r="14" spans="1:14" x14ac:dyDescent="0.2">
      <c r="C14">
        <v>124856</v>
      </c>
    </row>
    <row r="15" spans="1:14" x14ac:dyDescent="0.2">
      <c r="C15">
        <v>141659</v>
      </c>
      <c r="E15">
        <f>AVERAGE(C14:C16)</f>
        <v>132454.66666666666</v>
      </c>
      <c r="I15">
        <f>E15*2000/(10*0.15)</f>
        <v>176606222.22222221</v>
      </c>
    </row>
    <row r="16" spans="1:14" x14ac:dyDescent="0.2">
      <c r="C16">
        <v>130849</v>
      </c>
    </row>
    <row r="17" spans="3:5" x14ac:dyDescent="0.2">
      <c r="C17">
        <v>100</v>
      </c>
    </row>
    <row r="18" spans="3:5" x14ac:dyDescent="0.2">
      <c r="C18">
        <v>65</v>
      </c>
    </row>
    <row r="19" spans="3:5" x14ac:dyDescent="0.2">
      <c r="C19">
        <v>66</v>
      </c>
    </row>
    <row r="20" spans="3:5" x14ac:dyDescent="0.2">
      <c r="C20">
        <v>220</v>
      </c>
      <c r="D20" s="6"/>
      <c r="E20" s="6"/>
    </row>
    <row r="21" spans="3:5" x14ac:dyDescent="0.2">
      <c r="C21">
        <v>255</v>
      </c>
      <c r="D21" s="6"/>
      <c r="E21" s="6">
        <f>AVERAGE(C20:C22)</f>
        <v>232.66666666666666</v>
      </c>
    </row>
    <row r="22" spans="3:5" x14ac:dyDescent="0.2">
      <c r="C22">
        <v>223</v>
      </c>
      <c r="D22" s="6"/>
      <c r="E22" s="6"/>
    </row>
    <row r="23" spans="3:5" x14ac:dyDescent="0.2">
      <c r="C23">
        <v>241</v>
      </c>
      <c r="D23" s="1"/>
      <c r="E23" s="1"/>
    </row>
    <row r="24" spans="3:5" x14ac:dyDescent="0.2">
      <c r="C24">
        <v>231</v>
      </c>
      <c r="D24" s="1"/>
      <c r="E24" s="1">
        <f>AVERAGE(C23:C25)</f>
        <v>237</v>
      </c>
    </row>
    <row r="25" spans="3:5" x14ac:dyDescent="0.2">
      <c r="C25">
        <v>239</v>
      </c>
      <c r="D25" s="1"/>
      <c r="E25" s="1"/>
    </row>
    <row r="52" spans="3:3" x14ac:dyDescent="0.2">
      <c r="C52" t="s">
        <v>8</v>
      </c>
    </row>
    <row r="53" spans="3:3" x14ac:dyDescent="0.2">
      <c r="C53">
        <v>683</v>
      </c>
    </row>
    <row r="54" spans="3:3" x14ac:dyDescent="0.2">
      <c r="C54">
        <v>654</v>
      </c>
    </row>
    <row r="55" spans="3:3" x14ac:dyDescent="0.2">
      <c r="C55">
        <v>625</v>
      </c>
    </row>
    <row r="56" spans="3:3" x14ac:dyDescent="0.2">
      <c r="C56">
        <v>982</v>
      </c>
    </row>
    <row r="57" spans="3:3" x14ac:dyDescent="0.2">
      <c r="C57">
        <v>996</v>
      </c>
    </row>
    <row r="58" spans="3:3" x14ac:dyDescent="0.2">
      <c r="C58">
        <v>902</v>
      </c>
    </row>
    <row r="59" spans="3:3" x14ac:dyDescent="0.2">
      <c r="C59">
        <v>648</v>
      </c>
    </row>
    <row r="60" spans="3:3" x14ac:dyDescent="0.2">
      <c r="C60">
        <v>640</v>
      </c>
    </row>
    <row r="61" spans="3:3" x14ac:dyDescent="0.2">
      <c r="C61">
        <v>623</v>
      </c>
    </row>
    <row r="62" spans="3:3" x14ac:dyDescent="0.2">
      <c r="C62">
        <v>171</v>
      </c>
    </row>
    <row r="63" spans="3:3" x14ac:dyDescent="0.2">
      <c r="C63">
        <v>0</v>
      </c>
    </row>
    <row r="64" spans="3:3" x14ac:dyDescent="0.2">
      <c r="C64">
        <v>0</v>
      </c>
    </row>
    <row r="65" spans="3:3" x14ac:dyDescent="0.2">
      <c r="C65">
        <v>124856</v>
      </c>
    </row>
    <row r="66" spans="3:3" x14ac:dyDescent="0.2">
      <c r="C66">
        <v>141659</v>
      </c>
    </row>
    <row r="67" spans="3:3" x14ac:dyDescent="0.2">
      <c r="C67">
        <v>130849</v>
      </c>
    </row>
    <row r="68" spans="3:3" x14ac:dyDescent="0.2">
      <c r="C68">
        <v>100</v>
      </c>
    </row>
    <row r="69" spans="3:3" x14ac:dyDescent="0.2">
      <c r="C69">
        <v>65</v>
      </c>
    </row>
    <row r="70" spans="3:3" x14ac:dyDescent="0.2">
      <c r="C70">
        <v>66</v>
      </c>
    </row>
    <row r="71" spans="3:3" x14ac:dyDescent="0.2">
      <c r="C71">
        <v>220</v>
      </c>
    </row>
    <row r="72" spans="3:3" x14ac:dyDescent="0.2">
      <c r="C72">
        <v>255</v>
      </c>
    </row>
    <row r="73" spans="3:3" x14ac:dyDescent="0.2">
      <c r="C73">
        <v>223</v>
      </c>
    </row>
    <row r="74" spans="3:3" x14ac:dyDescent="0.2">
      <c r="C74">
        <v>241</v>
      </c>
    </row>
    <row r="75" spans="3:3" x14ac:dyDescent="0.2">
      <c r="C75">
        <v>231</v>
      </c>
    </row>
    <row r="76" spans="3:3" x14ac:dyDescent="0.2">
      <c r="C76">
        <v>239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0C6E6-F86A-3C4C-B1A5-208C674F6600}">
  <dimension ref="A1:P25"/>
  <sheetViews>
    <sheetView topLeftCell="A10" workbookViewId="0">
      <selection activeCell="O4" sqref="O4"/>
    </sheetView>
  </sheetViews>
  <sheetFormatPr baseColWidth="10" defaultRowHeight="16" x14ac:dyDescent="0.2"/>
  <cols>
    <col min="7" max="7" width="14.1640625" customWidth="1"/>
    <col min="9" max="9" width="15.5" customWidth="1"/>
  </cols>
  <sheetData>
    <row r="1" spans="1:16" ht="85" x14ac:dyDescent="0.2">
      <c r="A1" s="5" t="s">
        <v>1</v>
      </c>
      <c r="B1" s="5" t="s">
        <v>2</v>
      </c>
      <c r="C1" s="5" t="s">
        <v>8</v>
      </c>
      <c r="D1" s="5" t="s">
        <v>0</v>
      </c>
      <c r="E1" s="5" t="s">
        <v>9</v>
      </c>
      <c r="F1" s="5" t="s">
        <v>6</v>
      </c>
      <c r="G1" s="9" t="s">
        <v>12</v>
      </c>
      <c r="H1" s="9" t="s">
        <v>11</v>
      </c>
      <c r="I1" s="5" t="s">
        <v>14</v>
      </c>
      <c r="J1" s="5" t="s">
        <v>15</v>
      </c>
      <c r="K1" s="5" t="s">
        <v>17</v>
      </c>
      <c r="L1" s="5" t="s">
        <v>18</v>
      </c>
      <c r="M1" s="5" t="s">
        <v>19</v>
      </c>
      <c r="N1" s="5" t="s">
        <v>20</v>
      </c>
    </row>
    <row r="2" spans="1:16" x14ac:dyDescent="0.2">
      <c r="A2" s="3" t="s">
        <v>4</v>
      </c>
      <c r="B2" t="s">
        <v>21</v>
      </c>
      <c r="C2">
        <v>698</v>
      </c>
      <c r="E2" s="6"/>
      <c r="K2">
        <v>0</v>
      </c>
    </row>
    <row r="3" spans="1:16" x14ac:dyDescent="0.2">
      <c r="A3" s="3" t="s">
        <v>4</v>
      </c>
      <c r="B3" t="s">
        <v>21</v>
      </c>
      <c r="C3">
        <v>686</v>
      </c>
      <c r="D3">
        <f>AVERAGE(C2:C4)</f>
        <v>671.33333333333337</v>
      </c>
      <c r="E3" s="6">
        <f>D3-E21</f>
        <v>437.33333333333337</v>
      </c>
      <c r="F3">
        <v>16.59</v>
      </c>
      <c r="G3">
        <f>E3/F3</f>
        <v>26.361261804299783</v>
      </c>
      <c r="H3">
        <f>E3</f>
        <v>437.33333333333337</v>
      </c>
      <c r="I3">
        <f>H3/(I15*60*0.943*M3)</f>
        <v>1.3562191515023292E-7</v>
      </c>
      <c r="J3">
        <f>I3/I6</f>
        <v>0.61417470274318886</v>
      </c>
      <c r="L3">
        <v>20</v>
      </c>
      <c r="M3">
        <f>F3*20/1000</f>
        <v>0.33179999999999998</v>
      </c>
      <c r="N3">
        <v>2.7559999999999998</v>
      </c>
    </row>
    <row r="4" spans="1:16" x14ac:dyDescent="0.2">
      <c r="A4" s="3" t="s">
        <v>4</v>
      </c>
      <c r="B4" t="s">
        <v>21</v>
      </c>
      <c r="C4">
        <v>630</v>
      </c>
      <c r="E4" s="6"/>
    </row>
    <row r="5" spans="1:16" x14ac:dyDescent="0.2">
      <c r="A5" s="3" t="s">
        <v>4</v>
      </c>
      <c r="B5" t="s">
        <v>3</v>
      </c>
      <c r="C5">
        <v>880</v>
      </c>
      <c r="E5" s="7"/>
    </row>
    <row r="6" spans="1:16" x14ac:dyDescent="0.2">
      <c r="A6" s="3" t="s">
        <v>4</v>
      </c>
      <c r="B6" t="s">
        <v>3</v>
      </c>
      <c r="C6">
        <v>900</v>
      </c>
      <c r="D6">
        <f>AVERAGE(C5:C7)</f>
        <v>881.33333333333337</v>
      </c>
      <c r="E6" s="7">
        <f>D6-E21</f>
        <v>647.33333333333337</v>
      </c>
      <c r="F6">
        <v>16.59</v>
      </c>
      <c r="G6">
        <f t="shared" ref="G6:G9" si="0">E6/F6</f>
        <v>39.019489652401049</v>
      </c>
      <c r="H6">
        <f>E6*1.1</f>
        <v>712.06666666666672</v>
      </c>
      <c r="I6">
        <f>H6/(I15*60*0.943*M6)</f>
        <v>2.2081976764018868E-7</v>
      </c>
      <c r="L6">
        <v>20</v>
      </c>
      <c r="M6">
        <f t="shared" ref="M6:M12" si="1">F6*20/1000</f>
        <v>0.33179999999999998</v>
      </c>
      <c r="N6">
        <v>2.7650000000000001</v>
      </c>
    </row>
    <row r="7" spans="1:16" x14ac:dyDescent="0.2">
      <c r="A7" s="3" t="s">
        <v>4</v>
      </c>
      <c r="B7" t="s">
        <v>3</v>
      </c>
      <c r="C7">
        <v>864</v>
      </c>
      <c r="E7" s="7"/>
    </row>
    <row r="8" spans="1:16" x14ac:dyDescent="0.2">
      <c r="A8" s="2" t="s">
        <v>5</v>
      </c>
      <c r="B8" t="s">
        <v>21</v>
      </c>
      <c r="C8">
        <v>767</v>
      </c>
      <c r="E8" s="1"/>
    </row>
    <row r="9" spans="1:16" x14ac:dyDescent="0.2">
      <c r="A9" s="2" t="s">
        <v>5</v>
      </c>
      <c r="B9" t="s">
        <v>21</v>
      </c>
      <c r="C9">
        <v>836</v>
      </c>
      <c r="D9">
        <f>AVERAGE(C8:C10)</f>
        <v>805.33333333333337</v>
      </c>
      <c r="E9" s="1">
        <f>D9-E24</f>
        <v>555</v>
      </c>
      <c r="F9">
        <v>18.738</v>
      </c>
      <c r="G9">
        <f t="shared" si="0"/>
        <v>29.618956131924431</v>
      </c>
      <c r="H9">
        <f>E9</f>
        <v>555</v>
      </c>
      <c r="I9">
        <f>H9/(I15*60*0.943*M9)</f>
        <v>1.5238191499266994E-7</v>
      </c>
      <c r="J9">
        <f>I9/I12</f>
        <v>0.62136139722346617</v>
      </c>
      <c r="L9">
        <v>20</v>
      </c>
      <c r="M9">
        <f t="shared" si="1"/>
        <v>0.37475999999999998</v>
      </c>
      <c r="N9">
        <v>3.1233</v>
      </c>
    </row>
    <row r="10" spans="1:16" x14ac:dyDescent="0.2">
      <c r="A10" s="2" t="s">
        <v>5</v>
      </c>
      <c r="B10" t="s">
        <v>21</v>
      </c>
      <c r="C10">
        <v>813</v>
      </c>
      <c r="E10" s="1"/>
    </row>
    <row r="11" spans="1:16" x14ac:dyDescent="0.2">
      <c r="A11" s="2" t="s">
        <v>5</v>
      </c>
      <c r="B11" t="s">
        <v>3</v>
      </c>
      <c r="C11">
        <v>1027</v>
      </c>
      <c r="E11" s="8"/>
    </row>
    <row r="12" spans="1:16" x14ac:dyDescent="0.2">
      <c r="A12" s="2" t="s">
        <v>5</v>
      </c>
      <c r="B12" t="s">
        <v>3</v>
      </c>
      <c r="C12">
        <v>1049</v>
      </c>
      <c r="D12">
        <f>AVERAGE(C11:C13)</f>
        <v>1062.3333333333333</v>
      </c>
      <c r="E12" s="8">
        <f>D12-E24</f>
        <v>811.99999999999989</v>
      </c>
      <c r="F12">
        <v>18.738</v>
      </c>
      <c r="G12">
        <f>E12/F12</f>
        <v>43.334400683103851</v>
      </c>
      <c r="H12">
        <f>E12*1.1</f>
        <v>893.19999999999993</v>
      </c>
      <c r="I12">
        <f>H12/(I15*60*0.943*M12)</f>
        <v>2.4523878643505008E-7</v>
      </c>
      <c r="L12">
        <v>20</v>
      </c>
      <c r="M12">
        <f t="shared" si="1"/>
        <v>0.37475999999999998</v>
      </c>
      <c r="N12">
        <v>3.1233</v>
      </c>
    </row>
    <row r="13" spans="1:16" x14ac:dyDescent="0.2">
      <c r="A13" s="2" t="s">
        <v>5</v>
      </c>
      <c r="B13" t="s">
        <v>3</v>
      </c>
      <c r="C13">
        <v>1111</v>
      </c>
      <c r="E13" s="8"/>
    </row>
    <row r="14" spans="1:16" x14ac:dyDescent="0.2">
      <c r="C14">
        <v>141170</v>
      </c>
    </row>
    <row r="15" spans="1:16" x14ac:dyDescent="0.2">
      <c r="C15">
        <v>110422</v>
      </c>
      <c r="E15">
        <f>AVERAGE(C14:C16)</f>
        <v>128826.33333333333</v>
      </c>
      <c r="I15">
        <f>E15*2000/(10*0.15)</f>
        <v>171768444.44444445</v>
      </c>
      <c r="O15">
        <f>E15*2000/(10)</f>
        <v>25765266.666666664</v>
      </c>
      <c r="P15">
        <f>O15/0.15</f>
        <v>171768444.44444445</v>
      </c>
    </row>
    <row r="16" spans="1:16" x14ac:dyDescent="0.2">
      <c r="C16">
        <v>134887</v>
      </c>
    </row>
    <row r="17" spans="3:5" x14ac:dyDescent="0.2">
      <c r="C17">
        <v>72</v>
      </c>
    </row>
    <row r="18" spans="3:5" x14ac:dyDescent="0.2">
      <c r="C18">
        <v>62</v>
      </c>
    </row>
    <row r="19" spans="3:5" x14ac:dyDescent="0.2">
      <c r="C19">
        <v>53</v>
      </c>
    </row>
    <row r="20" spans="3:5" x14ac:dyDescent="0.2">
      <c r="C20">
        <v>220</v>
      </c>
      <c r="D20" s="6"/>
      <c r="E20" s="6"/>
    </row>
    <row r="21" spans="3:5" x14ac:dyDescent="0.2">
      <c r="C21">
        <v>245</v>
      </c>
      <c r="D21" s="6"/>
      <c r="E21" s="6">
        <f>AVERAGE(C20:C22)</f>
        <v>234</v>
      </c>
    </row>
    <row r="22" spans="3:5" x14ac:dyDescent="0.2">
      <c r="C22">
        <v>237</v>
      </c>
      <c r="D22" s="6"/>
      <c r="E22" s="6"/>
    </row>
    <row r="23" spans="3:5" x14ac:dyDescent="0.2">
      <c r="C23">
        <v>254</v>
      </c>
      <c r="D23" s="1"/>
      <c r="E23" s="1"/>
    </row>
    <row r="24" spans="3:5" x14ac:dyDescent="0.2">
      <c r="C24">
        <v>256</v>
      </c>
      <c r="D24" s="1"/>
      <c r="E24" s="1">
        <f>AVERAGE(C23:C25)</f>
        <v>250.33333333333334</v>
      </c>
    </row>
    <row r="25" spans="3:5" x14ac:dyDescent="0.2">
      <c r="C25">
        <v>241</v>
      </c>
      <c r="D25" s="1"/>
      <c r="E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Feb20</vt:lpstr>
      <vt:lpstr>Feb21</vt:lpstr>
      <vt:lpstr>March13</vt:lpstr>
      <vt:lpstr>Feb27</vt:lpstr>
      <vt:lpstr>March1</vt:lpstr>
      <vt:lpstr>March4</vt:lpstr>
      <vt:lpstr>March5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2019-02-05T15:50:53Z</dcterms:created>
  <dcterms:modified xsi:type="dcterms:W3CDTF">2021-10-22T21:20:50Z</dcterms:modified>
</cp:coreProperties>
</file>