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4E42467B-BDD3-4717-9DBA-001D795202F3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2" i="17" l="1"/>
  <c r="G4" i="28"/>
  <c r="C14" i="28"/>
  <c r="C13" i="28"/>
  <c r="B13" i="28"/>
  <c r="C12" i="28"/>
  <c r="B12" i="28"/>
  <c r="B11" i="28"/>
  <c r="E5" i="28"/>
  <c r="C5" i="28"/>
  <c r="A5" i="28"/>
  <c r="A7" i="28" s="1"/>
  <c r="K4" i="28"/>
  <c r="G5" i="28" s="1" a="1"/>
  <c r="K460" i="17"/>
  <c r="N458" i="17"/>
  <c r="K470" i="17"/>
  <c r="K467" i="17"/>
  <c r="L466" i="17"/>
  <c r="K466" i="17"/>
  <c r="N457" i="17"/>
  <c r="C12" i="19"/>
  <c r="C17" i="19"/>
  <c r="C14" i="19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C7" i="28" l="1"/>
  <c r="E7" i="28"/>
  <c r="A20" i="28" a="1"/>
  <c r="E15" i="28" a="1"/>
  <c r="D15" i="28" a="1"/>
  <c r="D12" i="28" a="1"/>
  <c r="E13" i="28" a="1"/>
  <c r="E14" i="28" a="1"/>
  <c r="D11" i="28" a="1"/>
  <c r="D13" i="28" a="1"/>
  <c r="E12" i="28" a="1"/>
  <c r="D14" i="28" a="1"/>
  <c r="E11" i="28" a="1"/>
  <c r="D13" i="19"/>
  <c r="D14" i="19"/>
  <c r="D12" i="19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N13" i="17" l="1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5" i="19" l="1"/>
  <c r="C16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G7" i="28" s="1" a="1"/>
  <c r="G7" i="28" s="1"/>
  <c r="E14" i="28"/>
  <c r="D14" i="28"/>
  <c r="E13" i="28"/>
  <c r="D13" i="28"/>
  <c r="E12" i="28"/>
  <c r="D12" i="28"/>
  <c r="E11" i="28"/>
  <c r="D11" i="28"/>
  <c r="D16" i="28" s="1"/>
  <c r="G5" i="28"/>
  <c r="E16" i="28" l="1"/>
  <c r="F11" i="28" s="1"/>
  <c r="F12" i="28" l="1"/>
  <c r="F13" i="28"/>
  <c r="F16" i="28"/>
  <c r="F14" i="28"/>
  <c r="F15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<sst xmlns="http://schemas.openxmlformats.org/spreadsheetml/2006/main" count="4862" uniqueCount="1891">
  <si>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</si>
  <si>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</si>
  <si>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</si>
  <si>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</si>
  <si>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</si>
  <si>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</si>
  <si>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</si>
  <si>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</si>
  <si>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</si>
  <si>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</si>
  <si>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</si>
  <si>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</si>
  <si>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</si>
  <si>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</si>
  <si>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</si>
  <si>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</si>
  <si>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</si>
  <si>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</si>
  <si>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</si>
  <si>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</si>
  <si>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</si>
  <si>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</si>
  <si>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</si>
  <si>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</si>
  <si>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</si>
  <si>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</si>
  <si>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</si>
  <si>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</si>
  <si>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</si>
  <si>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</si>
  <si>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</si>
  <si>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</si>
  <si>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</si>
  <si>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</si>
  <si>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</si>
  <si>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</si>
  <si>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</si>
  <si>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</si>
  <si>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</si>
  <si>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</si>
  <si>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</si>
  <si>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</si>
  <si>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</si>
  <si>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</si>
  <si>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</si>
  <si>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</si>
  <si>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</si>
  <si>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</si>
  <si>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</si>
  <si>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</si>
  <si>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</si>
  <si>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</si>
  <si>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</si>
  <si>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</si>
  <si>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</si>
  <si>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</si>
  <si>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</si>
  <si>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</si>
  <si>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</si>
  <si>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</si>
  <si>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</si>
  <si>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</si>
  <si>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</si>
  <si>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</si>
  <si>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</si>
  <si>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</si>
  <si>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</si>
  <si>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</si>
  <si>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</si>
  <si>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</si>
  <si>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</si>
  <si>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</si>
  <si>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</si>
  <si>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</si>
  <si>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</si>
  <si>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</si>
  <si>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</si>
  <si>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</si>
  <si>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</si>
  <si>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</si>
  <si>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</si>
  <si>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</si>
  <si>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</si>
  <si>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</si>
  <si>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</si>
  <si>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</si>
  <si>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</si>
  <si>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</si>
  <si>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</si>
  <si>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</si>
  <si>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</si>
  <si>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</si>
  <si>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</si>
  <si>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</si>
  <si>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</si>
  <si>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</si>
  <si>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</si>
  <si>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</si>
  <si>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</si>
  <si>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</si>
  <si>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</si>
  <si>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</si>
  <si>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</si>
  <si>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</si>
  <si>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</si>
  <si>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</si>
  <si>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</si>
  <si>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</si>
  <si>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</si>
  <si>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</si>
  <si>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</si>
  <si>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</si>
  <si>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</si>
  <si>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</si>
  <si>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</si>
  <si>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</si>
  <si>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</si>
  <si>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</si>
  <si>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</si>
  <si>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</si>
  <si>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</si>
  <si>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</si>
  <si>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</si>
  <si>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</si>
  <si>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</si>
  <si>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</si>
  <si>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</si>
  <si>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</si>
  <si>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</si>
  <si>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</si>
  <si>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</si>
  <si>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</si>
  <si>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</si>
  <si>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</si>
  <si>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</si>
  <si>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</si>
  <si>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</si>
  <si>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</si>
  <si>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</si>
  <si>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</si>
  <si>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</si>
  <si>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</si>
  <si>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</si>
  <si>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</si>
  <si>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</si>
  <si>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</si>
  <si>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</si>
  <si>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</si>
  <si>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</si>
  <si>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</si>
  <si>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</si>
  <si>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</si>
  <si>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</si>
  <si>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</si>
  <si>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</si>
  <si>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</si>
  <si>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</si>
  <si>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</si>
  <si>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</si>
  <si>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</si>
  <si>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</si>
  <si>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</si>
  <si>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</si>
  <si>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</si>
  <si>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</si>
  <si>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</si>
  <si>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</si>
  <si>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</si>
  <si>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</si>
  <si>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</si>
  <si>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</si>
  <si>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</si>
  <si>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</si>
  <si>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</si>
  <si>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</si>
  <si>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</si>
  <si>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</si>
  <si>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</si>
  <si>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</si>
  <si>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</si>
  <si>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</si>
  <si>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</si>
  <si>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</si>
  <si>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</si>
  <si>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</si>
  <si>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</si>
  <si>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</si>
  <si>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</si>
  <si>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</si>
  <si>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</si>
  <si>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</si>
  <si>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</si>
  <si>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</si>
  <si>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</si>
  <si>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</si>
  <si>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</si>
  <si>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</si>
  <si>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</si>
  <si>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</si>
  <si>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</si>
  <si>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</si>
  <si>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</si>
  <si>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</si>
  <si>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</si>
  <si>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</si>
  <si>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</si>
  <si>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</si>
  <si>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</si>
  <si>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</si>
  <si>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</si>
  <si>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</si>
  <si>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</si>
  <si>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</si>
  <si>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</si>
  <si>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</si>
  <si>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</si>
  <si>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</si>
  <si>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</si>
  <si>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</si>
  <si>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</si>
  <si>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</si>
  <si>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</si>
  <si>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</si>
  <si>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</si>
  <si>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</si>
  <si>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</si>
  <si>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</si>
  <si>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</si>
  <si>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</si>
  <si>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</si>
  <si>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</si>
  <si>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</si>
  <si>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</si>
  <si>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</si>
  <si>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</si>
  <si>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</si>
  <si>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</si>
  <si>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</si>
  <si>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</si>
  <si>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</si>
  <si>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</si>
  <si>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</si>
  <si>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</si>
  <si>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</si>
  <si>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</si>
  <si>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</si>
  <si>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</si>
  <si>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</si>
  <si>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</si>
  <si>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</si>
  <si>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</si>
  <si>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</si>
  <si>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</si>
  <si>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</si>
  <si>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</si>
  <si>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</si>
  <si>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</si>
  <si>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</si>
  <si>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</si>
  <si>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</si>
  <si>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</si>
  <si>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</si>
  <si>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</si>
  <si>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</si>
  <si>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</si>
  <si>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</si>
  <si>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</si>
  <si>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</si>
  <si>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</si>
  <si>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</si>
  <si>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</si>
  <si>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</si>
  <si>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</si>
  <si>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</si>
  <si>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</si>
  <si>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</si>
  <si>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</si>
  <si>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</si>
  <si>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</si>
  <si>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</si>
  <si>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</si>
  <si>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</si>
  <si>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</si>
  <si>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</si>
  <si>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</si>
  <si>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</si>
  <si>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</si>
  <si>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</si>
  <si>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</si>
  <si>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</si>
  <si>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</si>
  <si>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</si>
  <si>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</si>
  <si>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</si>
  <si>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</si>
  <si>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</si>
  <si>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</si>
  <si>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</si>
  <si>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</si>
  <si>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</si>
  <si>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</si>
  <si>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</si>
  <si>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</si>
  <si>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</si>
  <si>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</si>
  <si>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</si>
  <si>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</si>
  <si>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</si>
  <si>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</si>
  <si>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</si>
  <si>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</si>
  <si>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</si>
  <si>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</si>
  <si>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</si>
  <si>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</si>
  <si>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</si>
  <si>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</si>
  <si>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</si>
  <si>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</si>
  <si>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</si>
  <si>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</si>
  <si>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</si>
  <si>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</si>
  <si>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</si>
  <si>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</si>
  <si>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</si>
  <si>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</si>
  <si>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</si>
  <si>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</si>
  <si>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</si>
  <si>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</si>
  <si>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</si>
  <si>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</si>
  <si>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</si>
  <si>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</si>
  <si>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</si>
  <si>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</si>
  <si>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</si>
  <si>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</si>
  <si>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</si>
  <si>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</si>
  <si>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</si>
  <si>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</si>
  <si>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</si>
  <si>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</si>
  <si>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</si>
  <si>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</si>
  <si>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</si>
  <si>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</si>
  <si>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</si>
  <si>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</si>
  <si>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</si>
  <si>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</si>
  <si>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</si>
  <si>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</si>
  <si>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</si>
  <si>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</si>
  <si>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</si>
  <si>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</si>
  <si>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</si>
  <si>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</si>
  <si>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</si>
  <si>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</si>
  <si>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</si>
  <si>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</si>
  <si>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</si>
  <si>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</si>
  <si>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</si>
  <si>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</si>
  <si>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</si>
  <si>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</si>
  <si>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</si>
  <si>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</si>
  <si>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</si>
  <si>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</si>
  <si>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</si>
  <si>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</si>
  <si>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</si>
  <si>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</si>
  <si>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</si>
  <si>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</si>
  <si>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</si>
  <si>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</si>
  <si>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</si>
  <si>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</si>
  <si>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</si>
  <si>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</si>
  <si>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</si>
  <si>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</si>
  <si>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</si>
  <si>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</si>
  <si>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</si>
  <si>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</si>
  <si>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</si>
  <si>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</si>
  <si>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</si>
  <si>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</si>
  <si>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</si>
  <si>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</si>
  <si>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</si>
  <si>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</si>
  <si>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</si>
  <si>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</si>
  <si>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</si>
  <si>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</si>
  <si>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</si>
  <si>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</si>
  <si>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</si>
  <si>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</si>
  <si>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</si>
  <si>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</si>
  <si>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</si>
  <si>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</si>
  <si>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</si>
  <si>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</si>
  <si>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</si>
  <si>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</si>
  <si>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</si>
  <si>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</si>
  <si>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</si>
  <si>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</si>
  <si>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</si>
  <si>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</si>
  <si>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</si>
  <si>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</si>
  <si>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</si>
  <si>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</si>
  <si>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</si>
  <si>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</si>
  <si>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</si>
  <si>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</si>
  <si>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</si>
  <si>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</si>
  <si>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</si>
  <si>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</si>
  <si>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</si>
  <si>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</si>
  <si>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</si>
  <si>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</si>
  <si>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</si>
  <si>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</si>
  <si>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</si>
  <si>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</si>
  <si>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</si>
  <si>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</si>
  <si>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</si>
  <si>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</si>
  <si>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</si>
  <si>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</si>
  <si>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</si>
  <si>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</si>
  <si>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</si>
  <si>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</si>
  <si>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</si>
  <si>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</si>
  <si>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</si>
  <si>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</si>
  <si>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</si>
  <si>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</si>
  <si>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</si>
  <si>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</si>
  <si>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</si>
  <si>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</si>
  <si>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</si>
  <si>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</si>
  <si>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</si>
  <si>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</si>
  <si>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</si>
  <si>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</si>
  <si>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</si>
  <si>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</si>
  <si>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</si>
  <si>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</si>
  <si>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</si>
  <si>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</si>
  <si>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</si>
  <si>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</si>
  <si>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</si>
  <si>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</si>
  <si>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</si>
  <si>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</si>
  <si>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</si>
  <si>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</si>
  <si>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</si>
  <si>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</si>
  <si>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</si>
  <si>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</si>
  <si>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</si>
  <si>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</si>
  <si>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</si>
  <si>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</si>
  <si>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</si>
  <si>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</si>
  <si>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</si>
  <si>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</si>
  <si>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</si>
  <si>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</si>
  <si>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</si>
  <si>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</si>
  <si>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</si>
  <si>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</si>
  <si>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</si>
  <si>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</si>
  <si>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</si>
  <si>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</si>
  <si>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</si>
  <si>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</si>
  <si>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</si>
  <si>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</si>
  <si>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</si>
  <si>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</si>
  <si>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</si>
  <si>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</si>
  <si>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</si>
  <si>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</si>
  <si>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</si>
  <si>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</si>
  <si>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</si>
  <si>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</si>
  <si>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</si>
  <si>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</si>
  <si>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</si>
  <si>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</si>
  <si>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</si>
  <si>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</si>
  <si>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</si>
  <si>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</si>
  <si>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</si>
  <si>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</si>
  <si>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</si>
  <si>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</si>
  <si>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</si>
  <si>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</si>
  <si>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</si>
  <si>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</si>
  <si>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</si>
  <si>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</si>
  <si>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</si>
  <si>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</si>
  <si>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</si>
  <si>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</si>
  <si>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</si>
  <si>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</si>
  <si>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</si>
  <si>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</si>
  <si>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</si>
  <si>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</si>
  <si>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</si>
  <si>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</si>
  <si>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</si>
  <si>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</si>
  <si>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</si>
  <si>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</si>
  <si>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</si>
  <si>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</si>
  <si>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</si>
  <si>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</si>
  <si>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</si>
  <si>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</si>
  <si>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</si>
  <si>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</si>
  <si>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</si>
  <si>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</si>
  <si>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</si>
  <si>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</si>
  <si>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</si>
  <si>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</si>
  <si>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</si>
  <si>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</si>
  <si>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</si>
  <si>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</si>
  <si>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</si>
  <si>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</si>
  <si>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</si>
  <si>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</si>
  <si>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</si>
  <si>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</si>
  <si>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</si>
  <si>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</si>
  <si>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</si>
  <si>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</si>
  <si>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</si>
  <si>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</si>
  <si>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</si>
  <si>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</si>
  <si>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</si>
  <si>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</si>
  <si>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</si>
  <si>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</si>
  <si>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</si>
  <si>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</si>
  <si>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</si>
  <si>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</si>
  <si>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</si>
  <si>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</si>
  <si>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</si>
  <si>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</si>
  <si>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</si>
  <si>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</si>
  <si>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</si>
  <si>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</si>
  <si>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</si>
  <si>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</si>
  <si>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</si>
  <si>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</si>
  <si>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</si>
  <si>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</si>
  <si>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</si>
  <si>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</si>
  <si>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</si>
  <si>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</si>
  <si>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</si>
  <si>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</si>
  <si>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</si>
  <si>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</si>
  <si>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</si>
  <si>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</si>
  <si>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</si>
  <si>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</si>
  <si>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</si>
  <si>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</si>
  <si>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</si>
  <si>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</si>
  <si>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</si>
  <si>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</si>
  <si>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</si>
  <si>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</si>
  <si>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</si>
  <si>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</si>
  <si>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</si>
  <si>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</si>
  <si>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</si>
  <si>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</si>
  <si>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</si>
  <si>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</si>
  <si>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</si>
  <si>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</si>
  <si>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</si>
  <si>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</si>
  <si>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</si>
  <si>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</si>
  <si>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</si>
  <si>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</si>
  <si>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</si>
  <si>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</si>
  <si>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</si>
  <si>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</si>
  <si>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</si>
  <si>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</si>
  <si>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</si>
  <si>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</si>
  <si>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</si>
  <si>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</si>
  <si>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</si>
  <si>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</si>
  <si>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</si>
  <si>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</si>
  <si>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</si>
  <si>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</si>
  <si>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</si>
  <si>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</si>
  <si>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</si>
  <si>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</si>
  <si>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</si>
  <si>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</si>
  <si>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</si>
  <si>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</si>
  <si>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</si>
  <si>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</si>
  <si>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</si>
  <si>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</si>
  <si>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</si>
  <si>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</si>
  <si>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</si>
  <si>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</si>
  <si>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</si>
  <si>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</si>
  <si>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</si>
  <si>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</si>
  <si>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</si>
  <si>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</si>
  <si>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</si>
  <si>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</si>
  <si>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</si>
  <si>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</si>
  <si>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</si>
  <si>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</si>
  <si>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</si>
  <si>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</si>
  <si>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</si>
  <si>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</si>
  <si>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</si>
  <si>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</si>
  <si>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</si>
  <si>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</si>
  <si>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</si>
  <si>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</si>
  <si>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</si>
  <si>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</si>
  <si>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</si>
  <si>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</si>
  <si>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</si>
  <si>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</si>
  <si>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</si>
  <si>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</si>
  <si>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</si>
  <si>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</si>
  <si>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</si>
  <si>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</si>
  <si>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</si>
  <si>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</si>
  <si>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</si>
  <si>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</si>
  <si>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</si>
  <si>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</si>
  <si>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</si>
  <si>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</si>
  <si>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</si>
  <si>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</si>
  <si>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</si>
  <si>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</si>
  <si>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</si>
  <si>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</si>
  <si>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</si>
  <si>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</si>
  <si>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</si>
  <si>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</si>
  <si>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</si>
  <si>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</si>
  <si>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</si>
  <si>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</si>
  <si>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</si>
  <si>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</si>
  <si>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</si>
  <si>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</si>
  <si>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</si>
  <si>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</si>
  <si>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</si>
  <si>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</si>
  <si>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</si>
  <si>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</si>
  <si>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</si>
  <si>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</si>
  <si>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</si>
  <si>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</si>
  <si>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</si>
  <si>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</si>
  <si>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</si>
  <si>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</si>
  <si>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</si>
  <si>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</si>
  <si>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</si>
  <si>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</si>
  <si>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</si>
  <si>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</si>
  <si>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</si>
  <si>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</si>
  <si>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</si>
  <si>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</si>
  <si>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</si>
  <si>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</si>
  <si>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</si>
  <si>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</si>
  <si>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</si>
  <si>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</si>
  <si>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</si>
  <si>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</si>
  <si>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</si>
  <si>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</si>
  <si>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</si>
  <si>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</si>
  <si>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</si>
  <si>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</si>
  <si>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</si>
  <si>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</si>
  <si>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</si>
  <si>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</si>
  <si>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</si>
  <si>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</si>
  <si>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</si>
  <si>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</si>
  <si>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</si>
  <si>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</si>
  <si>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</si>
  <si>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</si>
  <si>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</si>
  <si>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</si>
  <si>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</si>
  <si>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</si>
  <si>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</si>
  <si>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</si>
  <si>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</si>
  <si>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</si>
  <si>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</si>
  <si>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</si>
  <si>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</si>
  <si>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</si>
  <si>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</si>
  <si>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</si>
  <si>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</si>
  <si>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</si>
  <si>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</si>
  <si>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</si>
  <si>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</si>
  <si>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</si>
  <si>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</si>
  <si>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</si>
  <si>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</si>
  <si>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</si>
  <si>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</si>
  <si>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</si>
  <si>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</si>
  <si>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</si>
  <si>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</si>
  <si>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</si>
  <si>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</si>
  <si>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</si>
  <si>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</si>
  <si>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</si>
  <si>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</si>
  <si>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</si>
  <si>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</si>
  <si>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</si>
  <si>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</si>
  <si>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</si>
  <si>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</si>
  <si>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</si>
  <si>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</si>
  <si>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</si>
  <si>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</si>
  <si>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</si>
  <si>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</si>
  <si>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</si>
  <si>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</si>
  <si>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</si>
  <si>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</si>
  <si>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</si>
  <si>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</si>
  <si>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</si>
  <si>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</si>
  <si>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</si>
  <si>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</si>
  <si>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</si>
  <si>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</si>
  <si>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</si>
  <si>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</si>
  <si>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</si>
  <si>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</si>
  <si>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</si>
  <si>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</si>
  <si>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</si>
  <si>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</si>
  <si>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</si>
  <si>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</si>
  <si>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</si>
  <si>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</si>
  <si>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</si>
  <si>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</si>
  <si>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</si>
  <si>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</si>
  <si>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</si>
  <si>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</si>
  <si>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</si>
  <si>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</si>
  <si>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</si>
  <si>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</si>
  <si>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</si>
  <si>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</si>
  <si>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</si>
  <si>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</si>
  <si>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</si>
  <si>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</si>
  <si>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</si>
  <si>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</si>
  <si>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</si>
  <si>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</si>
  <si>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</si>
  <si>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</si>
  <si>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</si>
  <si>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</si>
  <si>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</si>
  <si>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</si>
  <si>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</si>
  <si>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</si>
  <si>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</si>
  <si>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</si>
  <si>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</si>
  <si>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</si>
  <si>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</si>
  <si>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</si>
  <si>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</si>
  <si>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</si>
  <si>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</si>
  <si>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</si>
  <si>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</si>
  <si>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</si>
  <si>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</si>
  <si>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</si>
  <si>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</si>
  <si>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</si>
  <si>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</si>
  <si>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</si>
  <si>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</si>
  <si>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</si>
  <si>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</si>
  <si>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</si>
  <si>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</si>
  <si>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</si>
  <si>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</si>
  <si>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</si>
  <si>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</si>
  <si>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</si>
  <si>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</si>
  <si>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</si>
  <si>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</si>
  <si>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</si>
  <si>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</si>
  <si>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</si>
  <si>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</si>
  <si>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</si>
  <si>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</si>
  <si>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</si>
  <si>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</si>
  <si>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</si>
  <si>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</si>
  <si>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</si>
  <si>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</si>
  <si>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</si>
  <si>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</si>
  <si>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</si>
  <si>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</si>
  <si>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</si>
  <si>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</si>
  <si>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</si>
  <si>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</si>
  <si>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</si>
  <si>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</si>
  <si>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</si>
  <si>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</si>
  <si>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</si>
  <si>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</si>
  <si>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</si>
  <si>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</si>
  <si>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</si>
  <si>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</si>
  <si>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</si>
  <si>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</si>
  <si>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</si>
  <si>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</si>
  <si>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</si>
  <si>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</si>
  <si>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</si>
  <si>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</si>
  <si>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</si>
  <si>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</si>
  <si>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</si>
  <si>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</si>
  <si>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</si>
  <si>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</si>
  <si>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</si>
  <si>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</si>
  <si>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</si>
  <si>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</si>
  <si>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</si>
  <si>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</si>
  <si>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</si>
  <si>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</si>
  <si>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</si>
  <si>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</si>
  <si>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</si>
  <si>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</si>
  <si>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</si>
  <si>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</si>
  <si>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</si>
  <si>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</si>
  <si>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</si>
  <si>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</si>
  <si>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</si>
  <si>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</si>
  <si>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</si>
  <si>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</si>
  <si>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</si>
  <si>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</si>
  <si>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</si>
  <si>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</si>
  <si>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</si>
  <si>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</si>
  <si>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</si>
  <si>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</si>
  <si>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</si>
  <si>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</si>
  <si>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</si>
  <si>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</si>
  <si>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</si>
  <si>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</si>
  <si>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</si>
  <si>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</si>
  <si>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</si>
  <si>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</si>
  <si>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</si>
  <si>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</si>
  <si>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</si>
  <si>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</si>
  <si>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</si>
  <si>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</si>
  <si>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</si>
  <si>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</si>
  <si>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</si>
  <si>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</si>
  <si>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</si>
  <si>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</si>
  <si>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</si>
  <si>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</si>
  <si>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</si>
  <si>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</si>
  <si>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</si>
  <si>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</si>
  <si>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</si>
  <si>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</si>
  <si>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</si>
  <si>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</si>
  <si>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</si>
  <si>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</si>
  <si>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</si>
  <si>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</si>
  <si>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</si>
  <si>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</si>
  <si>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</si>
  <si>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</si>
  <si>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</si>
  <si>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</si>
  <si>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</si>
  <si>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</si>
  <si>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</si>
  <si>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</si>
  <si>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</si>
  <si>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</si>
  <si>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</si>
  <si>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</si>
  <si>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</si>
  <si>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</si>
  <si>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</si>
  <si>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</si>
  <si>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</si>
  <si>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</si>
  <si>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</si>
  <si>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</si>
  <si>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</si>
  <si>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</si>
  <si>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</si>
  <si>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</si>
  <si>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</si>
  <si>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</si>
  <si>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</si>
  <si>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</si>
  <si>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</si>
  <si>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</si>
  <si>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</si>
  <si>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</si>
  <si>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</si>
  <si>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</si>
  <si>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</si>
  <si>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</si>
  <si>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</si>
  <si>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</si>
  <si>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</si>
  <si>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</si>
  <si>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</si>
  <si>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</si>
  <si>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</si>
  <si>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</si>
  <si>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</si>
  <si>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</si>
  <si>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</si>
  <si>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</si>
  <si>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</si>
  <si>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</si>
  <si>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</si>
  <si>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</si>
  <si>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</si>
  <si>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</si>
  <si>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</si>
  <si>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</si>
  <si>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</si>
  <si>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</si>
  <si>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</si>
  <si>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</si>
  <si>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</si>
  <si>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</si>
  <si>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</si>
  <si>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</si>
  <si>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</si>
  <si>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</si>
  <si>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</si>
  <si>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</si>
  <si>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</si>
  <si>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</si>
  <si>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</si>
  <si>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</si>
  <si>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</si>
  <si>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</si>
  <si>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</si>
  <si>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</si>
  <si>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</si>
  <si>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</si>
  <si>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</si>
  <si>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</si>
  <si>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</si>
  <si>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</si>
  <si>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</si>
  <si>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</si>
  <si>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</si>
  <si>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</si>
  <si>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</si>
  <si>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</si>
  <si>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</si>
  <si>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</si>
  <si>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</si>
  <si>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</si>
  <si>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</si>
  <si>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</si>
  <si>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</si>
  <si>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</si>
  <si>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</si>
  <si>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</si>
  <si>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</si>
  <si>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</si>
  <si>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</si>
  <si>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</si>
  <si>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</si>
  <si>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</si>
  <si>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</si>
  <si>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</si>
  <si>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</si>
  <si>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</si>
  <si>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</si>
  <si>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</si>
  <si>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</si>
  <si>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</si>
  <si>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</si>
  <si>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</si>
  <si>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</si>
  <si>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</si>
  <si>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</si>
  <si>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</si>
  <si>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</si>
  <si>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</si>
  <si>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</si>
  <si>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</si>
  <si>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</si>
  <si>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</si>
  <si>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</si>
  <si>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</si>
  <si>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</si>
  <si>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</si>
  <si>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</si>
  <si>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</si>
  <si>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</si>
  <si>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</si>
  <si>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</si>
  <si>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</si>
  <si>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</si>
  <si>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</si>
  <si>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</si>
  <si>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</si>
  <si>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</si>
  <si>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</si>
  <si>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</si>
  <si>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</si>
  <si>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</si>
  <si>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</si>
  <si>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</si>
  <si>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</si>
  <si>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</si>
  <si>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</si>
  <si>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</si>
  <si>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</si>
  <si>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</si>
  <si>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</si>
  <si>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</si>
  <si>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</si>
  <si>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</si>
  <si>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</si>
  <si>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</si>
  <si>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</si>
  <si>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</si>
  <si>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</si>
  <si>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</si>
  <si>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</si>
  <si>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</si>
  <si>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</si>
  <si>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</si>
  <si>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</si>
  <si>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</si>
  <si>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</si>
  <si>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</si>
  <si>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</si>
  <si>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</si>
  <si>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</si>
  <si>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</si>
  <si>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</si>
  <si>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</si>
  <si>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</si>
  <si>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</si>
  <si>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</si>
  <si>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</si>
  <si>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</si>
  <si>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</si>
  <si>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</si>
  <si>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</si>
  <si>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</si>
  <si>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</si>
  <si>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</si>
  <si>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</si>
  <si>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</si>
  <si>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</si>
  <si>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</si>
  <si>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</si>
  <si>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</si>
  <si>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</si>
  <si>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</si>
  <si>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</si>
  <si>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</si>
  <si>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</si>
  <si>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</si>
  <si>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</si>
  <si>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</si>
  <si>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</si>
  <si>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</si>
  <si>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</si>
  <si>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</si>
  <si>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</si>
  <si>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</si>
  <si>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</si>
  <si>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</si>
  <si>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</si>
  <si>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</si>
  <si>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</si>
  <si>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</si>
  <si>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</si>
  <si>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</si>
  <si>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</si>
  <si>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</si>
  <si>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</si>
  <si>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</si>
  <si>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</si>
  <si>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</si>
  <si>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</si>
  <si>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</si>
  <si>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</si>
  <si>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</si>
  <si>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</si>
  <si>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</si>
  <si>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</si>
  <si>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</si>
  <si>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</si>
  <si>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</si>
  <si>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</si>
  <si>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</si>
  <si>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</si>
  <si>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</si>
  <si>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</si>
  <si>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</si>
  <si>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</si>
  <si>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</si>
  <si>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</si>
  <si>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</si>
  <si>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</si>
  <si>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</si>
  <si>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</si>
  <si>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</si>
  <si>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</si>
  <si>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</si>
  <si>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</si>
  <si>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</si>
  <si>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</si>
  <si>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</si>
  <si>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</si>
  <si>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</si>
  <si>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</si>
  <si>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</si>
  <si>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</si>
  <si>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</si>
  <si>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</si>
  <si>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</si>
  <si>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</si>
  <si>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</si>
  <si>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</si>
  <si>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</si>
  <si>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</si>
  <si>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</si>
  <si>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</si>
  <si>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</si>
  <si>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</si>
  <si>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</si>
  <si>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</si>
  <si>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</si>
  <si>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</si>
  <si>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</si>
  <si>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</si>
  <si>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</si>
  <si>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</si>
  <si>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</si>
  <si>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</si>
  <si>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</si>
  <si>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</si>
  <si>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</si>
  <si>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</si>
  <si>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</si>
  <si>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</si>
  <si>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</si>
  <si>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</si>
  <si>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</si>
  <si>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</si>
  <si>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</si>
  <si>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</si>
  <si>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</si>
  <si>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</si>
  <si>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</si>
  <si>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</si>
  <si>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</si>
  <si>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</si>
  <si>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</si>
  <si>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</si>
  <si>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</si>
  <si>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</si>
  <si>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</si>
  <si>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</si>
  <si>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</si>
  <si>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</si>
  <si>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</si>
  <si>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</si>
  <si>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</si>
  <si>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</si>
  <si>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</si>
  <si>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</si>
  <si>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</si>
  <si>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</si>
  <si>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</si>
  <si>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</si>
  <si>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</si>
  <si>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</si>
  <si>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</si>
  <si>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</si>
  <si>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</si>
  <si>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</si>
  <si>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</si>
  <si>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</si>
  <si>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</si>
  <si>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</si>
  <si>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</si>
  <si>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</si>
  <si>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</si>
  <si>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</si>
  <si>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</si>
  <si>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</si>
  <si>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</si>
  <si>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</si>
  <si>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</si>
  <si>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</si>
  <si>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</si>
  <si>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</si>
  <si>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</si>
  <si>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</si>
  <si>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</si>
  <si>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</si>
  <si>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</si>
  <si>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</si>
  <si>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</si>
  <si>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</si>
  <si>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</si>
  <si>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</si>
  <si>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</si>
  <si>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</si>
  <si>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</si>
  <si>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</si>
  <si>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</si>
  <si>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</si>
  <si>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</si>
  <si>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</si>
  <si>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</si>
  <si>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</si>
  <si>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</si>
  <si>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</si>
  <si>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</si>
  <si>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</si>
  <si>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</si>
  <si>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</si>
  <si>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</si>
  <si>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</si>
  <si>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</si>
  <si>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</si>
  <si>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</si>
  <si>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</si>
  <si>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</si>
  <si>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</si>
  <si>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</si>
  <si>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</si>
  <si>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</si>
  <si>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</si>
  <si>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</si>
  <si>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</si>
  <si>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</si>
  <si>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</si>
  <si>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</si>
  <si>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</si>
  <si>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</si>
  <si>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</si>
  <si>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</si>
  <si>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</si>
  <si>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</si>
  <si>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</si>
  <si>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</si>
  <si>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</si>
  <si>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</si>
  <si>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</si>
  <si>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</si>
  <si>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</si>
  <si>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</si>
  <si>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</si>
  <si>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</si>
  <si>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</si>
  <si>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</si>
  <si>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</si>
  <si>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</si>
  <si>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</si>
  <si>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</si>
  <si>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</si>
  <si>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</si>
  <si>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</si>
  <si>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</si>
  <si>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</si>
  <si>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</si>
  <si>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</si>
  <si>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</si>
  <si>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</si>
  <si>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</si>
  <si>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</si>
  <si>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</si>
  <si>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</si>
  <si>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</si>
  <si>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</si>
  <si>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</si>
  <si>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</si>
  <si>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</si>
  <si>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</si>
  <si>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</si>
  <si>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</si>
  <si>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</si>
  <si>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</si>
  <si>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</si>
  <si>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</si>
  <si>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</si>
  <si>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</si>
  <si>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</si>
  <si>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</si>
  <si>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</si>
  <si>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</si>
  <si>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</si>
  <si>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</si>
  <si>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</si>
  <si>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</si>
  <si>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</si>
  <si>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</si>
  <si>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</si>
  <si>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</si>
  <si>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</si>
  <si>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</si>
  <si>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</si>
  <si>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</si>
  <si>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</si>
  <si>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</si>
  <si>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</si>
  <si>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</si>
  <si>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</si>
  <si>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</si>
  <si>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</si>
  <si>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</si>
  <si>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</si>
  <si>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</si>
  <si>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</si>
  <si>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</si>
  <si>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</si>
  <si>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</si>
  <si>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</si>
  <si>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</si>
  <si>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</si>
  <si>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</si>
  <si>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</si>
  <si>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</si>
  <si>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</si>
  <si>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</si>
  <si>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</si>
  <si>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</si>
  <si>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</si>
  <si>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</si>
  <si>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</si>
  <si>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</si>
  <si>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</si>
  <si>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</si>
  <si>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</si>
  <si>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</si>
  <si>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</si>
  <si>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</si>
  <si>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</si>
  <si>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</si>
  <si>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</si>
  <si>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</si>
  <si>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</si>
  <si>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</si>
  <si>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</si>
  <si>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</si>
  <si>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</si>
  <si>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</si>
  <si>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</si>
  <si>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</si>
  <si>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</si>
  <si>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</si>
  <si>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</si>
  <si>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</si>
  <si>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</si>
  <si>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</si>
  <si>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</si>
  <si>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</si>
  <si>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</si>
  <si>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</si>
  <si>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</si>
  <si>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</si>
  <si>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</si>
  <si>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</si>
  <si>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</si>
  <si>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</si>
  <si>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</si>
  <si>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</si>
  <si>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</si>
  <si>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</si>
  <si>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</si>
  <si>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</si>
  <si>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</si>
  <si>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</si>
  <si>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</si>
  <si>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</si>
  <si>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</si>
  <si>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</si>
  <si>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</si>
  <si>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</si>
  <si>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</si>
  <si>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</si>
  <si>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</si>
  <si>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</si>
  <si>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</si>
  <si>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</si>
  <si>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</si>
  <si>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</si>
  <si>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</si>
  <si>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</si>
  <si>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</si>
  <si>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</si>
  <si>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</si>
  <si>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</si>
  <si>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</si>
  <si>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</si>
  <si>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</si>
  <si>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</si>
  <si>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</si>
  <si>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</si>
  <si>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</si>
  <si>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</si>
  <si>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</si>
  <si>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</si>
  <si>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</si>
  <si>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</si>
  <si>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</si>
  <si>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</si>
  <si>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</si>
  <si>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</si>
  <si>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</si>
  <si>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</si>
  <si>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</si>
  <si>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</si>
  <si>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</si>
  <si>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</si>
  <si>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</si>
  <si>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</si>
  <si>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</si>
  <si>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</si>
  <si>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</si>
  <si>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</si>
  <si>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</si>
  <si>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</si>
  <si>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</si>
  <si>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</si>
  <si>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</si>
  <si>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</si>
  <si>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</si>
  <si>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</si>
  <si>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</si>
  <si>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</si>
  <si>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</si>
  <si>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</si>
  <si>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</si>
  <si>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</si>
  <si>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</si>
  <si>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</si>
  <si>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</si>
  <si>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</si>
  <si>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</si>
  <si>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</si>
  <si>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</si>
  <si>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</si>
  <si>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</si>
  <si>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</si>
  <si>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</si>
  <si>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</si>
  <si>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</si>
  <si>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</si>
  <si>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</si>
  <si>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</si>
  <si>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</si>
  <si>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</si>
  <si>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</si>
  <si>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</si>
  <si>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</si>
  <si>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</si>
  <si>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</si>
  <si>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</si>
  <si>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</si>
  <si>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</si>
  <si>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</si>
  <si>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</si>
  <si>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</si>
  <si>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</si>
  <si>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</si>
  <si>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</si>
  <si>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</si>
  <si>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</si>
  <si>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</si>
  <si>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</si>
  <si>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</si>
  <si>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</si>
  <si>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</si>
  <si>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</si>
  <si>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</si>
  <si>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</si>
  <si>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</si>
  <si>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</si>
  <si>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</si>
  <si>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</si>
  <si>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</si>
  <si>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</si>
  <si>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</si>
  <si>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</si>
  <si>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</si>
  <si>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</si>
  <si>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</si>
  <si>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</si>
  <si>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</si>
  <si>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</si>
  <si>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</si>
  <si>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</si>
  <si>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</si>
  <si>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</si>
  <si>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</si>
  <si>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</si>
  <si>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</si>
  <si>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</si>
  <si>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</si>
  <si>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</si>
  <si>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</si>
  <si>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</si>
  <si>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</si>
  <si>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</si>
  <si>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</si>
  <si>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</si>
  <si>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</si>
  <si>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</si>
  <si>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</si>
  <si>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</si>
  <si>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</si>
  <si>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</si>
  <si>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</si>
  <si>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</si>
  <si>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</si>
  <si>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</si>
  <si>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</si>
  <si>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</si>
  <si>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</si>
  <si>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</si>
  <si>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</si>
  <si>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</si>
  <si>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</si>
  <si>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</si>
  <si>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</si>
  <si>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</si>
  <si>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</si>
  <si>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</si>
  <si>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</si>
  <si>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</si>
  <si>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</si>
  <si>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</si>
  <si>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</si>
  <si>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</si>
  <si>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</si>
  <si>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</si>
  <si>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</si>
  <si>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</si>
  <si>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</si>
  <si>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</si>
  <si>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</si>
  <si>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</si>
  <si>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</si>
  <si>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</si>
  <si>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</si>
  <si>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</si>
  <si>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</si>
  <si>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</si>
  <si>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</si>
  <si>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</si>
  <si>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</si>
  <si>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</si>
  <si>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</si>
  <si>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</si>
  <si>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</si>
  <si>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</si>
  <si>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</si>
  <si>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</si>
  <si>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</si>
  <si>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</si>
  <si>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</si>
  <si>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</si>
  <si>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</si>
  <si>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</si>
  <si>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</si>
  <si>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</si>
  <si>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</si>
  <si>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</si>
  <si>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</si>
  <si>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</si>
  <si>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</si>
  <si>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</si>
  <si>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</si>
  <si>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</si>
  <si>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</si>
  <si>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</si>
  <si>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</si>
  <si>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</si>
  <si>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</si>
  <si>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</si>
  <si>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</si>
  <si>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</si>
  <si>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</si>
  <si>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</si>
  <si>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</si>
  <si>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</si>
  <si>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</si>
  <si>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</si>
  <si>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</si>
  <si>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</si>
  <si>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</si>
  <si>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</si>
  <si>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</si>
  <si>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</si>
  <si>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</si>
  <si>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</si>
  <si>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</si>
  <si>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</si>
  <si>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</si>
  <si>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</si>
  <si>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</si>
  <si>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</si>
  <si>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</si>
  <si>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</si>
  <si>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</si>
  <si>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</si>
  <si>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</si>
  <si>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</si>
  <si>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</si>
  <si>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</si>
  <si>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</si>
  <si>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</si>
  <si>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</si>
  <si>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</si>
  <si>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</si>
  <si>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</si>
  <si>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</si>
  <si>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</si>
  <si>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</si>
  <si>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</si>
  <si>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</si>
  <si>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</si>
  <si>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</si>
  <si>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</si>
  <si>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</si>
  <si>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</si>
  <si>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</si>
  <si>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</si>
  <si>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</si>
  <si>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</si>
  <si>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</si>
  <si>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</si>
  <si>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</si>
  <si>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</si>
  <si>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</si>
  <si>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</si>
  <si>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</si>
  <si>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</si>
  <si>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</si>
  <si>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</si>
  <si>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</si>
  <si>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</si>
  <si>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</si>
  <si>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</si>
  <si>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</si>
  <si>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</si>
  <si>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</si>
  <si>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</si>
  <si>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</si>
  <si>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</si>
  <si>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</si>
  <si>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</si>
  <si>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</si>
  <si>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</si>
  <si>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</si>
  <si>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</si>
  <si>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</si>
  <si>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</si>
  <si>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</si>
  <si>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</si>
  <si>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</si>
  <si>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</si>
  <si>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</si>
  <si>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</si>
  <si>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</si>
  <si>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</si>
  <si>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</si>
  <si>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</si>
  <si>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</si>
  <si>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</si>
  <si>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</si>
  <si>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</si>
  <si>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</si>
  <si>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</si>
  <si>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</si>
  <si>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</si>
  <si>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</si>
  <si>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</si>
  <si>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</si>
  <si>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</si>
  <si>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</si>
  <si>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</si>
  <si>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</si>
  <si>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</si>
  <si>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</si>
  <si>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</si>
  <si>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</si>
  <si>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</si>
  <si>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</si>
  <si>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</si>
  <si>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</si>
  <si>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</si>
  <si>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</si>
  <si>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</si>
  <si>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</si>
  <si>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</si>
  <si>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</si>
  <si>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</si>
  <si>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</si>
  <si>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</si>
  <si>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</si>
  <si>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</si>
  <si>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</si>
  <si>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</si>
  <si>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</si>
  <si>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</si>
  <si>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</si>
  <si>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</si>
  <si>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</si>
  <si>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</si>
  <si>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</si>
  <si>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</si>
  <si>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</si>
  <si>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</si>
  <si>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</si>
  <si>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</si>
  <si>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</si>
  <si>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</si>
  <si>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Leme/SP</t>
  </si>
  <si>
    <t>Coleta de Amostra de óleo para analise em 13 transformaodores - CRESCIUMAL BIOENERGIA</t>
  </si>
  <si>
    <t>P-10533.26</t>
  </si>
  <si>
    <t>Ponta Grossa/PR</t>
  </si>
  <si>
    <t>Desmontagem de um transformador de AT - TAESA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</si>
</sst>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20847372.27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3465391.8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6" dataDxfId="75" tableBorderDxfId="74" headerRowCellStyle="Normal" dataCellStyle="Normal">
  <autoFilter ref="A1:T498" xr:uid="{D39B971D-BAB4-4D6B-9B39-3EBCE0A9E872}"/>
  <sortState xmlns:xlrd2="http://schemas.microsoft.com/office/spreadsheetml/2017/richdata2" ref="A35:T476">
    <sortCondition ref="B1:B498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D7C7D86-3FFD-4FC4-99E1-45A8207E5DBA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343" zoomScale="85" zoomScaleNormal="85" zoomScaleSheetLayoutView="90" workbookViewId="0">
      <pane xSplit="4" topLeftCell="I1" activePane="topRight" state="frozen"/>
      <selection pane="topRight" activeCell="L355" sqref="L355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559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559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559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559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559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559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559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559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559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559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559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559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559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559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559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559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559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559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559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559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559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559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559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559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559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559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559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559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559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656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559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559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559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559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559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559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559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559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559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559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559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80861.679999999993</v>
      </c>
      <c r="M334" s="176">
        <v>1.4999999999999999E-2</v>
      </c>
      <c r="N334" s="178">
        <f>IFERROR(Tabela225[[#This Row],[VALOR  (R$)]]/Tabela225[[#This Row],[PRAZO
EXECUÇÃO]],0)</f>
        <v>1347.6946666666665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559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559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559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559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559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559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559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559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599</v>
      </c>
      <c r="P355" s="145">
        <v>46282</v>
      </c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559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559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559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559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559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559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559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559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559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559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559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559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559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504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504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504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504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23830</v>
      </c>
      <c r="M438" s="176">
        <v>0.25</v>
      </c>
      <c r="N438" s="178">
        <f>IFERROR(Tabela225[[#This Row],[VALOR  (R$)]]/Tabela225[[#This Row],[PRAZO
EXECUÇÃO]],0)</f>
        <v>5957.5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504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46258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>
        <v>46279</v>
      </c>
      <c r="K446" s="144">
        <v>1</v>
      </c>
      <c r="L446" s="178">
        <v>4785000</v>
      </c>
      <c r="M446" s="176" t="s">
        <v>1862</v>
      </c>
      <c r="N446" s="178">
        <f>IFERROR(Tabela225[[#This Row],[VALOR  (R$)]]/Tabela225[[#This Row],[PRAZO
EXECUÇÃO]],0)</f>
        <v>4785000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>
        <v>46279</v>
      </c>
      <c r="K447" s="144">
        <v>1</v>
      </c>
      <c r="L447" s="178">
        <v>100000</v>
      </c>
      <c r="M447" s="176" t="s">
        <v>1862</v>
      </c>
      <c r="N447" s="178">
        <f>IFERROR(Tabela225[[#This Row],[VALOR  (R$)]]/Tabela225[[#This Row],[PRAZO
EXECUÇÃO]],0)</f>
        <v>100000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1844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>
        <v>46258</v>
      </c>
      <c r="C452" s="145" t="s">
        <v>1800</v>
      </c>
      <c r="D452" s="146" t="s">
        <v>1646</v>
      </c>
      <c r="E452" s="146" t="s">
        <v>495</v>
      </c>
      <c r="F452" s="146" t="s">
        <v>1647</v>
      </c>
      <c r="G452" s="146" t="s">
        <v>1801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1802</v>
      </c>
      <c r="D453" s="146" t="s">
        <v>486</v>
      </c>
      <c r="E453" s="146" t="s">
        <v>584</v>
      </c>
      <c r="F453" s="146" t="s">
        <v>1153</v>
      </c>
      <c r="G453" s="146" t="s">
        <v>1803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1804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1805</v>
      </c>
      <c r="D455" s="146" t="s">
        <v>486</v>
      </c>
      <c r="E455" s="146" t="s">
        <v>495</v>
      </c>
      <c r="F455" s="146" t="s">
        <v>980</v>
      </c>
      <c r="G455" s="146" t="s">
        <v>1806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1807</v>
      </c>
      <c r="D456" s="146" t="s">
        <v>1808</v>
      </c>
      <c r="E456" s="146" t="s">
        <v>495</v>
      </c>
      <c r="F456" s="146" t="s">
        <v>1809</v>
      </c>
      <c r="G456" s="146" t="s">
        <v>1810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1811</v>
      </c>
      <c r="D457" s="146" t="s">
        <v>1808</v>
      </c>
      <c r="E457" s="146" t="s">
        <v>495</v>
      </c>
      <c r="F457" s="146" t="s">
        <v>1812</v>
      </c>
      <c r="G457" s="146" t="s">
        <v>1810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1813</v>
      </c>
      <c r="D458" s="146" t="s">
        <v>1814</v>
      </c>
      <c r="E458" s="146" t="s">
        <v>584</v>
      </c>
      <c r="F458" s="146" t="s">
        <v>1809</v>
      </c>
      <c r="G458" s="146" t="s">
        <v>1817</v>
      </c>
      <c r="H458" s="146" t="s">
        <v>520</v>
      </c>
      <c r="I458" s="145">
        <v>46269</v>
      </c>
      <c r="J458" s="145">
        <v>46275</v>
      </c>
      <c r="K458" s="144">
        <v>180</v>
      </c>
      <c r="L458" s="178">
        <v>2646344</v>
      </c>
      <c r="M458" s="176">
        <v>0.25</v>
      </c>
      <c r="N458" s="178">
        <f>IFERROR(Tabela225[[#This Row],[VALOR  (R$)]]/Tabela225[[#This Row],[PRAZO
EXECUÇÃO]],0)</f>
        <v>14701.911111111111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1820</v>
      </c>
      <c r="D459" s="146" t="s">
        <v>1814</v>
      </c>
      <c r="E459" s="146" t="s">
        <v>584</v>
      </c>
      <c r="F459" s="146" t="s">
        <v>1815</v>
      </c>
      <c r="G459" s="146" t="s">
        <v>1816</v>
      </c>
      <c r="H459" s="146" t="s">
        <v>520</v>
      </c>
      <c r="I459" s="145">
        <v>46269</v>
      </c>
      <c r="J459" s="145">
        <v>46275</v>
      </c>
      <c r="K459" s="144">
        <v>36</v>
      </c>
      <c r="L459" s="178">
        <v>551278</v>
      </c>
      <c r="M459" s="176">
        <v>0.25</v>
      </c>
      <c r="N459" s="178">
        <f>IFERROR(Tabela225[[#This Row],[VALOR  (R$)]]/Tabela225[[#This Row],[PRAZO
EXECUÇÃO]],0)</f>
        <v>15313.277777777777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1821</v>
      </c>
      <c r="D460" s="146" t="s">
        <v>1814</v>
      </c>
      <c r="E460" s="146" t="s">
        <v>584</v>
      </c>
      <c r="F460" s="146" t="s">
        <v>1818</v>
      </c>
      <c r="G460" s="146" t="s">
        <v>1819</v>
      </c>
      <c r="H460" s="146" t="s">
        <v>520</v>
      </c>
      <c r="I460" s="145">
        <v>46269</v>
      </c>
      <c r="J460" s="145">
        <v>46279</v>
      </c>
      <c r="K460" s="144">
        <f>18*4</f>
        <v>72</v>
      </c>
      <c r="L460" s="178">
        <v>1196990</v>
      </c>
      <c r="M460" s="176">
        <v>0.25</v>
      </c>
      <c r="N460" s="178">
        <f>IFERROR(Tabela225[[#This Row],[VALOR  (R$)]]/Tabela225[[#This Row],[PRAZO
EXECUÇÃO]],0)</f>
        <v>16624.861111111109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1822</v>
      </c>
      <c r="D461" s="146" t="s">
        <v>486</v>
      </c>
      <c r="E461" s="146" t="s">
        <v>584</v>
      </c>
      <c r="F461" s="146" t="s">
        <v>1823</v>
      </c>
      <c r="G461" s="146" t="s">
        <v>1824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1825</v>
      </c>
      <c r="D462" s="146" t="s">
        <v>486</v>
      </c>
      <c r="E462" s="146" t="s">
        <v>584</v>
      </c>
      <c r="F462" s="146" t="s">
        <v>1297</v>
      </c>
      <c r="G462" s="146" t="s">
        <v>1826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1827</v>
      </c>
      <c r="D463" s="146" t="s">
        <v>1828</v>
      </c>
      <c r="E463" s="146" t="s">
        <v>495</v>
      </c>
      <c r="F463" s="146" t="s">
        <v>1829</v>
      </c>
      <c r="G463" s="146" t="s">
        <v>1830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1831</v>
      </c>
      <c r="D464" s="146" t="s">
        <v>1322</v>
      </c>
      <c r="E464" s="146" t="s">
        <v>495</v>
      </c>
      <c r="F464" s="146" t="s">
        <v>1323</v>
      </c>
      <c r="G464" s="146" t="s">
        <v>1832</v>
      </c>
      <c r="H464" s="146" t="s">
        <v>520</v>
      </c>
      <c r="I464" s="145">
        <v>46269</v>
      </c>
      <c r="J464" s="145">
        <v>46279</v>
      </c>
      <c r="K464" s="144">
        <v>1</v>
      </c>
      <c r="L464" s="178">
        <v>3800000</v>
      </c>
      <c r="M464" s="176" t="s">
        <v>1862</v>
      </c>
      <c r="N464" s="178">
        <f>IFERROR(Tabela225[[#This Row],[VALOR  (R$)]]/Tabela225[[#This Row],[PRAZO
EXECUÇÃO]],0)</f>
        <v>3800000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1833</v>
      </c>
      <c r="D465" s="146" t="s">
        <v>1834</v>
      </c>
      <c r="E465" s="146" t="s">
        <v>584</v>
      </c>
      <c r="F465" s="146" t="s">
        <v>1835</v>
      </c>
      <c r="G465" s="146" t="s">
        <v>1836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1837</v>
      </c>
      <c r="D466" s="198" t="s">
        <v>486</v>
      </c>
      <c r="E466" s="198" t="s">
        <v>584</v>
      </c>
      <c r="F466" s="198" t="s">
        <v>993</v>
      </c>
      <c r="G466" s="198" t="s">
        <v>1838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1839</v>
      </c>
      <c r="D467" s="146" t="s">
        <v>486</v>
      </c>
      <c r="E467" s="146" t="s">
        <v>584</v>
      </c>
      <c r="F467" s="146" t="s">
        <v>1840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1841</v>
      </c>
      <c r="D468" s="146" t="s">
        <v>1842</v>
      </c>
      <c r="E468" s="146" t="s">
        <v>584</v>
      </c>
      <c r="F468" s="146" t="s">
        <v>1744</v>
      </c>
      <c r="G468" s="146" t="s">
        <v>1843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>
        <v>46275</v>
      </c>
      <c r="C469" s="145" t="s">
        <v>1845</v>
      </c>
      <c r="D469" s="146" t="s">
        <v>486</v>
      </c>
      <c r="E469" s="146" t="s">
        <v>584</v>
      </c>
      <c r="F469" s="146" t="s">
        <v>1229</v>
      </c>
      <c r="G469" s="146" t="s">
        <v>1846</v>
      </c>
      <c r="H469" s="146" t="s">
        <v>520</v>
      </c>
      <c r="I469" s="145">
        <v>46276</v>
      </c>
      <c r="J469" s="145">
        <v>46279</v>
      </c>
      <c r="K469" s="144">
        <v>2</v>
      </c>
      <c r="L469" s="178">
        <v>84695</v>
      </c>
      <c r="M469" s="176">
        <v>0.25</v>
      </c>
      <c r="N469" s="178">
        <f>IFERROR(Tabela225[[#This Row],[VALOR  (R$)]]/Tabela225[[#This Row],[PRAZO
EXECUÇÃO]],0)</f>
        <v>42347.5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>
        <v>46275</v>
      </c>
      <c r="C470" s="145" t="s">
        <v>1847</v>
      </c>
      <c r="D470" s="146" t="s">
        <v>486</v>
      </c>
      <c r="E470" s="146" t="s">
        <v>584</v>
      </c>
      <c r="F470" s="146" t="s">
        <v>1848</v>
      </c>
      <c r="G470" s="146" t="s">
        <v>1849</v>
      </c>
      <c r="H470" s="146" t="s">
        <v>520</v>
      </c>
      <c r="I470" s="145">
        <v>46275</v>
      </c>
      <c r="J470" s="145">
        <v>46275</v>
      </c>
      <c r="K470" s="144">
        <f>2*4</f>
        <v>8</v>
      </c>
      <c r="L470" s="178">
        <v>111720</v>
      </c>
      <c r="M470" s="176">
        <v>0.25</v>
      </c>
      <c r="N470" s="178">
        <f>IFERROR(Tabela225[[#This Row],[VALOR  (R$)]]/Tabela225[[#This Row],[PRAZO
EXECUÇÃO]],0)</f>
        <v>13965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>
        <v>46276</v>
      </c>
      <c r="C471" s="145" t="s">
        <v>1851</v>
      </c>
      <c r="D471" s="146" t="s">
        <v>1852</v>
      </c>
      <c r="E471" s="146" t="s">
        <v>495</v>
      </c>
      <c r="F471" s="146" t="s">
        <v>1853</v>
      </c>
      <c r="G471" s="146" t="s">
        <v>1854</v>
      </c>
      <c r="H471" s="146" t="s">
        <v>520</v>
      </c>
      <c r="I471" s="145">
        <v>46281</v>
      </c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>
        <v>46276</v>
      </c>
      <c r="C472" s="145" t="s">
        <v>1850</v>
      </c>
      <c r="D472" s="146" t="s">
        <v>486</v>
      </c>
      <c r="E472" s="146" t="s">
        <v>584</v>
      </c>
      <c r="F472" s="146" t="s">
        <v>1605</v>
      </c>
      <c r="G472" s="146" t="s">
        <v>1855</v>
      </c>
      <c r="H472" s="146" t="s">
        <v>520</v>
      </c>
      <c r="I472" s="145">
        <v>46276</v>
      </c>
      <c r="J472" s="145">
        <v>46279</v>
      </c>
      <c r="K472" s="144">
        <f>14*4</f>
        <v>56</v>
      </c>
      <c r="L472" s="178">
        <v>719600</v>
      </c>
      <c r="M472" s="176">
        <v>0.25</v>
      </c>
      <c r="N472" s="178">
        <f>IFERROR(Tabela225[[#This Row],[VALOR  (R$)]]/Tabela225[[#This Row],[PRAZO
EXECUÇÃO]],0)</f>
        <v>12850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>
        <v>46276</v>
      </c>
      <c r="C473" s="145" t="s">
        <v>1856</v>
      </c>
      <c r="D473" s="146" t="s">
        <v>486</v>
      </c>
      <c r="E473" s="146" t="s">
        <v>584</v>
      </c>
      <c r="F473" s="146" t="s">
        <v>1639</v>
      </c>
      <c r="G473" s="146" t="s">
        <v>1857</v>
      </c>
      <c r="H473" s="146" t="s">
        <v>520</v>
      </c>
      <c r="I473" s="145">
        <v>46280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525</v>
      </c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>
        <v>46276</v>
      </c>
      <c r="C474" s="145" t="s">
        <v>1858</v>
      </c>
      <c r="D474" s="146" t="s">
        <v>486</v>
      </c>
      <c r="E474" s="146" t="s">
        <v>584</v>
      </c>
      <c r="F474" s="146" t="s">
        <v>1479</v>
      </c>
      <c r="G474" s="146" t="s">
        <v>688</v>
      </c>
      <c r="H474" s="146" t="s">
        <v>520</v>
      </c>
      <c r="I474" s="145">
        <v>46281</v>
      </c>
      <c r="J474" s="145">
        <v>46279</v>
      </c>
      <c r="K474" s="144">
        <v>12</v>
      </c>
      <c r="L474" s="178">
        <v>169200</v>
      </c>
      <c r="M474" s="176">
        <v>0.25</v>
      </c>
      <c r="N474" s="178">
        <f>IFERROR(Tabela225[[#This Row],[VALOR  (R$)]]/Tabela225[[#This Row],[PRAZO
EXECUÇÃO]],0)</f>
        <v>14100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>
        <v>46276</v>
      </c>
      <c r="C475" s="145" t="s">
        <v>1859</v>
      </c>
      <c r="D475" s="146" t="s">
        <v>486</v>
      </c>
      <c r="E475" s="146" t="s">
        <v>584</v>
      </c>
      <c r="F475" s="146" t="s">
        <v>1556</v>
      </c>
      <c r="G475" s="146" t="s">
        <v>900</v>
      </c>
      <c r="H475" s="146" t="s">
        <v>520</v>
      </c>
      <c r="I475" s="145">
        <v>46281</v>
      </c>
      <c r="J475" s="145">
        <v>46282</v>
      </c>
      <c r="K475" s="144">
        <v>12</v>
      </c>
      <c r="L475" s="178">
        <v>196890</v>
      </c>
      <c r="M475" s="176">
        <v>0.25</v>
      </c>
      <c r="N475" s="178">
        <f>IFERROR(Tabela225[[#This Row],[VALOR  (R$)]]/Tabela225[[#This Row],[PRAZO
EXECUÇÃO]],0)</f>
        <v>16407.5</v>
      </c>
      <c r="O475" s="194" t="s">
        <v>504</v>
      </c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>
        <v>46276</v>
      </c>
      <c r="C476" s="145" t="s">
        <v>1860</v>
      </c>
      <c r="D476" s="146" t="s">
        <v>486</v>
      </c>
      <c r="E476" s="146" t="s">
        <v>584</v>
      </c>
      <c r="F476" s="146" t="s">
        <v>732</v>
      </c>
      <c r="G476" s="146" t="s">
        <v>1861</v>
      </c>
      <c r="H476" s="146" t="s">
        <v>520</v>
      </c>
      <c r="I476" s="145">
        <v>46281</v>
      </c>
      <c r="J476" s="145">
        <v>46281</v>
      </c>
      <c r="K476" s="144">
        <v>1</v>
      </c>
      <c r="L476" s="178">
        <v>20985</v>
      </c>
      <c r="M476" s="176">
        <v>0.23</v>
      </c>
      <c r="N476" s="178">
        <f>IFERROR(Tabela225[[#This Row],[VALOR  (R$)]]/Tabela225[[#This Row],[PRAZO
EXECUÇÃO]],0)</f>
        <v>20985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>
        <v>46280</v>
      </c>
      <c r="C477" s="145" t="s">
        <v>1882</v>
      </c>
      <c r="D477" s="146" t="s">
        <v>486</v>
      </c>
      <c r="E477" s="146" t="s">
        <v>584</v>
      </c>
      <c r="F477" s="146" t="s">
        <v>1022</v>
      </c>
      <c r="G477" s="146" t="s">
        <v>1883</v>
      </c>
      <c r="H477" s="146" t="s">
        <v>520</v>
      </c>
      <c r="I477" s="145">
        <v>46282</v>
      </c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 t="s">
        <v>504</v>
      </c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>
        <v>46280</v>
      </c>
      <c r="C478" s="145" t="s">
        <v>1884</v>
      </c>
      <c r="D478" s="146" t="s">
        <v>1885</v>
      </c>
      <c r="E478" s="146" t="s">
        <v>495</v>
      </c>
      <c r="F478" s="146" t="s">
        <v>1886</v>
      </c>
      <c r="G478" s="146" t="s">
        <v>1887</v>
      </c>
      <c r="H478" s="146" t="s">
        <v>520</v>
      </c>
      <c r="I478" s="145">
        <v>46281</v>
      </c>
      <c r="J478" s="145">
        <v>46281</v>
      </c>
      <c r="K478" s="144">
        <v>1</v>
      </c>
      <c r="L478" s="178">
        <v>10049</v>
      </c>
      <c r="M478" s="176">
        <v>0.23</v>
      </c>
      <c r="N478" s="178">
        <f>IFERROR(Tabela225[[#This Row],[VALOR  (R$)]]/Tabela225[[#This Row],[PRAZO
EXECUÇÃO]],0)</f>
        <v>10049</v>
      </c>
      <c r="O478" s="194" t="s">
        <v>504</v>
      </c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>
        <v>46281</v>
      </c>
      <c r="C479" s="145" t="s">
        <v>1888</v>
      </c>
      <c r="D479" s="146" t="s">
        <v>987</v>
      </c>
      <c r="E479" s="146" t="s">
        <v>584</v>
      </c>
      <c r="F479" s="146" t="s">
        <v>1889</v>
      </c>
      <c r="G479" s="146" t="s">
        <v>1890</v>
      </c>
      <c r="H479" s="146" t="s">
        <v>520</v>
      </c>
      <c r="I479" s="145">
        <v>46281</v>
      </c>
      <c r="J479" s="145">
        <v>46281</v>
      </c>
      <c r="K479" s="144">
        <v>3</v>
      </c>
      <c r="L479" s="178">
        <v>93360</v>
      </c>
      <c r="M479" s="176">
        <v>0.3</v>
      </c>
      <c r="N479" s="178">
        <f>IFERROR(Tabela225[[#This Row],[VALOR  (R$)]]/Tabela225[[#This Row],[PRAZO
EXECUÇÃO]],0)</f>
        <v>31120</v>
      </c>
      <c r="O479" s="194" t="s">
        <v>504</v>
      </c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7 O459:O497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301" t="s">
        <v>1871</v>
      </c>
      <c r="B4" s="302"/>
      <c r="C4" s="308" t="s">
        <v>504</v>
      </c>
      <c r="D4" s="309"/>
      <c r="E4" s="287" t="s">
        <v>1872</v>
      </c>
      <c r="F4" s="288"/>
      <c r="G4" s="294" t="str">
        <f>"PARADAS HÁ +"&amp;$K$6&amp;" DIAS"</f>
        <v>PARADAS HÁ +60 DIAS</v>
      </c>
      <c r="H4" s="295"/>
      <c r="I4" s="224"/>
      <c r="J4" s="277" t="s">
        <v>1790</v>
      </c>
      <c r="K4" s="281">
        <f ca="1">TODAY()</f>
        <v>46282</v>
      </c>
      <c r="L4" s="224"/>
    </row>
    <row r="5" spans="1:12" s="223" customFormat="1" ht="20.100000000000001" customHeight="1">
      <c r="A5" s="303">
        <f>SUMIFS(Tabela225[VALOR  (R$)],Tabela225[STATUS
PROPOSTA],"EM ABERTO")+SUMIFS(Tabela225[VALOR  (R$)],Tabela225[STATUS
PROPOSTA],"NEGOCIAÇÃO")</f>
        <v>78211420.599999994</v>
      </c>
      <c r="B5" s="304"/>
      <c r="C5" s="310">
        <f>SUMIFS(Tabela225[VALOR  (R$)],Tabela225[STATUS
PROPOSTA],"EM ABERTO")</f>
        <v>64495851.599999994</v>
      </c>
      <c r="D5" s="311"/>
      <c r="E5" s="289">
        <f>SUMIFS(Tabela225[VALOR  (R$)],Tabela225[STATUS
PROPOSTA],"NEGOCIAÇÃO")</f>
        <v>13715569</v>
      </c>
      <c r="F5" s="290"/>
      <c r="G5" s="296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44293105.099999994</v>
      </c>
      <c r="H5" s="297"/>
      <c r="I5" s="224"/>
      <c r="J5" s="278" t="s">
        <v>1866</v>
      </c>
      <c r="K5" s="282"/>
      <c r="L5" s="224"/>
    </row>
    <row r="6" spans="1:12" s="223" customFormat="1" ht="18" customHeight="1">
      <c r="A6" s="305"/>
      <c r="B6" s="304"/>
      <c r="C6" s="312"/>
      <c r="D6" s="311"/>
      <c r="E6" s="291"/>
      <c r="F6" s="290"/>
      <c r="G6" s="298"/>
      <c r="H6" s="297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306" t="str">
        <f>_xlfn.LET(_xlpm.q,COUNTIFS(Tabela225[STATUS
PROPOSTA],"EM ABERTO")+COUNTIFS(Tabela225[STATUS
PROPOSTA],"NEGOCIAÇÃO"),_xlpm.q&amp;" propostas  •  ticket médio "&amp;TEXT(IFERROR($A$5/_xlpm.q,0),"R$ #.##0"))</f>
        <v>122 propostas  •  ticket médio R$ 641.077</v>
      </c>
      <c r="B7" s="307"/>
      <c r="C7" s="313" t="str">
        <f>_xlfn.LET(_xlpm.q,COUNTIFS(Tabela225[STATUS
PROPOSTA],"EM ABERTO"),_xlpm.q&amp;" propostas  •  "&amp;TEXT(IFERROR($C$5/$A$5,0),"0,0%")&amp;" do valor")</f>
        <v>107 propostas  •  82,5% do valor</v>
      </c>
      <c r="D7" s="314"/>
      <c r="E7" s="292" t="str">
        <f>_xlfn.LET(_xlpm.q,COUNTIFS(Tabela225[STATUS
PROPOSTA],"NEGOCIAÇÃO"),_xlpm.q&amp;" propostas  •  "&amp;TEXT(IFERROR($E$5/$A$5,0),"0,0%")&amp;" do valor")</f>
        <v>15 propostas  •  17,5% do valor</v>
      </c>
      <c r="F7" s="293"/>
      <c r="G7" s="299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50 propostas  •  56,6% do valor</v>
      </c>
      <c r="H7" s="300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50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44293105.099999994</v>
      </c>
      <c r="F11" s="234">
        <f t="shared" ref="F11:F16" ca="1" si="0">IFERROR(E11/$E$16,0)</f>
        <v>0.56632528549161776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40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15480355.5</v>
      </c>
      <c r="F12" s="238">
        <f t="shared" ca="1" si="0"/>
        <v>0.19792960390237435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20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16016456</v>
      </c>
      <c r="F13" s="242">
        <f t="shared" ca="1" si="0"/>
        <v>0.20478410796184926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12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2421504</v>
      </c>
      <c r="F14" s="246">
        <f t="shared" ca="1" si="0"/>
        <v>3.0961002644158596E-2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122</v>
      </c>
      <c r="E16" s="253">
        <f ca="1">SUM(E11:E15)</f>
        <v>78211420.599999994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41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255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245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230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225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206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198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198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196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185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183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162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156</v>
      </c>
      <c r="C31" s="264" t="str">
        <f ca="1"/>
        <v>🔴 Crítico</v>
      </c>
      <c r="D31" s="264" t="str">
        <f ca="1"/>
        <v>P-9544.26</v>
      </c>
      <c r="E31" s="265" t="str">
        <f ca="1"/>
        <v>Hitachi</v>
      </c>
      <c r="F31" s="264" t="str">
        <f ca="1"/>
        <v>EM ABERTO</v>
      </c>
      <c r="G31" s="286">
        <f ca="1"/>
        <v>298604</v>
      </c>
      <c r="H31" s="267">
        <f ca="1"/>
        <v>0.22</v>
      </c>
      <c r="I31" s="264" t="str">
        <f ca="1"/>
        <v>COMERCIAL</v>
      </c>
      <c r="J31" s="265" t="str">
        <f ca="1"/>
        <v>Pindamonhangaba/SP</v>
      </c>
      <c r="K31" s="268" t="str">
        <f ca="1"/>
        <v>Montagem Completa de 02 transformadores de 138kv - Hitachi</v>
      </c>
      <c r="L31" s="224"/>
    </row>
    <row r="32" spans="1:12" s="223" customFormat="1">
      <c r="A32" s="262">
        <f ca="1"/>
        <v>46132</v>
      </c>
      <c r="B32" s="263">
        <f ca="1"/>
        <v>150</v>
      </c>
      <c r="C32" s="264" t="str">
        <f ca="1"/>
        <v>🔴 Crítico</v>
      </c>
      <c r="D32" s="264" t="str">
        <f ca="1"/>
        <v>P-9583.26</v>
      </c>
      <c r="E32" s="265" t="str">
        <f ca="1"/>
        <v>WEG</v>
      </c>
      <c r="F32" s="264" t="str">
        <f ca="1"/>
        <v>NEGOCIAÇÃO</v>
      </c>
      <c r="G32" s="286">
        <f ca="1"/>
        <v>30790</v>
      </c>
      <c r="H32" s="267">
        <f ca="1"/>
        <v>0.25</v>
      </c>
      <c r="I32" s="264" t="str">
        <f ca="1"/>
        <v>TÉCNICO</v>
      </c>
      <c r="J32" s="265" t="str">
        <f ca="1"/>
        <v>Pirajuba/MG</v>
      </c>
      <c r="K32" s="268" t="str">
        <f ca="1"/>
        <v>ADITIVO - Mobilização e Desmobilização da Equipe e equipamento - USINA SANTO ANGELO</v>
      </c>
      <c r="L32" s="224"/>
    </row>
    <row r="33" spans="1:12" s="223" customFormat="1">
      <c r="A33" s="262">
        <f ca="1"/>
        <v>46141</v>
      </c>
      <c r="B33" s="263">
        <f ca="1"/>
        <v>141</v>
      </c>
      <c r="C33" s="264" t="str">
        <f ca="1"/>
        <v>🔴 Crítico</v>
      </c>
      <c r="D33" s="264" t="str">
        <f ca="1"/>
        <v>P-9643.26</v>
      </c>
      <c r="E33" s="265" t="str">
        <f ca="1"/>
        <v>ARGO</v>
      </c>
      <c r="F33" s="264" t="str">
        <f ca="1"/>
        <v>EM ABERTO</v>
      </c>
      <c r="G33" s="286">
        <f ca="1"/>
        <v>150680</v>
      </c>
      <c r="H33" s="267">
        <f ca="1"/>
        <v>0.24</v>
      </c>
      <c r="I33" s="264" t="str">
        <f ca="1"/>
        <v>COMERCIAL</v>
      </c>
      <c r="J33" s="265" t="str">
        <f ca="1"/>
        <v>Arinos/MG</v>
      </c>
      <c r="K33" s="268" t="str">
        <f ca="1"/>
        <v>Manutenção Corretiva de Vazamentos em Reatores</v>
      </c>
      <c r="L33" s="224"/>
    </row>
    <row r="34" spans="1:12" s="223" customFormat="1">
      <c r="A34" s="262">
        <f ca="1"/>
        <v>46147</v>
      </c>
      <c r="B34" s="263">
        <f ca="1"/>
        <v>135</v>
      </c>
      <c r="C34" s="264" t="str">
        <f ca="1"/>
        <v>🔴 Crítico</v>
      </c>
      <c r="D34" s="264" t="str">
        <f ca="1"/>
        <v>P-9673.26</v>
      </c>
      <c r="E34" s="265" t="str">
        <f ca="1"/>
        <v>CHINT</v>
      </c>
      <c r="F34" s="264" t="str">
        <f ca="1"/>
        <v>EM ABERTO</v>
      </c>
      <c r="G34" s="286">
        <f ca="1"/>
        <v>914102.2</v>
      </c>
      <c r="H34" s="267">
        <f ca="1"/>
        <v>0.26</v>
      </c>
      <c r="I34" s="264" t="str">
        <f ca="1"/>
        <v>COMERCIAL</v>
      </c>
      <c r="J34" s="265" t="str">
        <f ca="1"/>
        <v>Petrolandia/PE</v>
      </c>
      <c r="K34" s="268" t="str">
        <f ca="1"/>
        <v>Montagem Completa de 06 transformadores monofasico de 500KV - ELETOBRAS</v>
      </c>
      <c r="L34" s="224"/>
    </row>
    <row r="35" spans="1:12" s="223" customFormat="1">
      <c r="A35" s="262">
        <f ca="1"/>
        <v>46156</v>
      </c>
      <c r="B35" s="263">
        <f ca="1"/>
        <v>126</v>
      </c>
      <c r="C35" s="264" t="str">
        <f ca="1"/>
        <v>🔴 Crítico</v>
      </c>
      <c r="D35" s="264" t="str">
        <f ca="1"/>
        <v>P-9752.26</v>
      </c>
      <c r="E35" s="265" t="str">
        <f ca="1"/>
        <v>Auren</v>
      </c>
      <c r="F35" s="264" t="str">
        <f ca="1"/>
        <v>EM ABERTO</v>
      </c>
      <c r="G35" s="286">
        <f ca="1"/>
        <v>11117404</v>
      </c>
      <c r="H35" s="267">
        <f ca="1"/>
        <v>0.25</v>
      </c>
      <c r="I35" s="264" t="str">
        <f ca="1"/>
        <v>COMERCIAL</v>
      </c>
      <c r="J35" s="265" t="str">
        <f ca="1"/>
        <v>São Paulo/SP</v>
      </c>
      <c r="K35" s="268" t="str">
        <f ca="1"/>
        <v>Contrato de Manutenção Corretiva e Preventiva em transformadores de MT - AUREN</v>
      </c>
      <c r="L35" s="224"/>
    </row>
    <row r="36" spans="1:12" s="223" customFormat="1">
      <c r="A36" s="262">
        <f ca="1"/>
        <v>46157</v>
      </c>
      <c r="B36" s="263">
        <f ca="1"/>
        <v>125</v>
      </c>
      <c r="C36" s="264" t="str">
        <f ca="1"/>
        <v>🔴 Crítico</v>
      </c>
      <c r="D36" s="264" t="str">
        <f ca="1"/>
        <v>P-9755.26</v>
      </c>
      <c r="E36" s="265" t="str">
        <f ca="1"/>
        <v>CHINT</v>
      </c>
      <c r="F36" s="264" t="str">
        <f ca="1"/>
        <v>EM ABERTO</v>
      </c>
      <c r="G36" s="286">
        <f ca="1"/>
        <v>1094037.8</v>
      </c>
      <c r="H36" s="267">
        <f ca="1"/>
        <v>0.26</v>
      </c>
      <c r="I36" s="264" t="str">
        <f ca="1"/>
        <v>COMERCIAL</v>
      </c>
      <c r="J36" s="265" t="str">
        <f ca="1"/>
        <v>Taubate/SP</v>
      </c>
      <c r="K36" s="268" t="str">
        <f ca="1"/>
        <v>Montagem Completa de 03 transformadores monofasicos - ISA ENERGIA</v>
      </c>
      <c r="L36" s="224"/>
    </row>
    <row r="37" spans="1:12" s="223" customFormat="1">
      <c r="A37" s="262">
        <f ca="1"/>
        <v>46160</v>
      </c>
      <c r="B37" s="263">
        <f ca="1"/>
        <v>122</v>
      </c>
      <c r="C37" s="264" t="str">
        <f ca="1"/>
        <v>🔴 Crítico</v>
      </c>
      <c r="D37" s="264" t="str">
        <f ca="1"/>
        <v>P-9771.26</v>
      </c>
      <c r="E37" s="265" t="str">
        <f ca="1"/>
        <v>Volkswagen</v>
      </c>
      <c r="F37" s="264" t="str">
        <f ca="1"/>
        <v>EM ABERTO</v>
      </c>
      <c r="G37" s="286">
        <f ca="1"/>
        <v>108400</v>
      </c>
      <c r="H37" s="267">
        <f ca="1"/>
        <v>0.3</v>
      </c>
      <c r="I37" s="264" t="str">
        <f ca="1"/>
        <v>COMERCIAL</v>
      </c>
      <c r="J37" s="265" t="str">
        <f ca="1"/>
        <v>São Bernardo do Campo/SP</v>
      </c>
      <c r="K37" s="268" t="str">
        <f ca="1"/>
        <v>Inspeção Visual em transformadores de MT - Volkswagen</v>
      </c>
      <c r="L37" s="224"/>
    </row>
    <row r="38" spans="1:12" s="223" customFormat="1">
      <c r="A38" s="262">
        <f ca="1"/>
        <v>46160</v>
      </c>
      <c r="B38" s="263">
        <f ca="1"/>
        <v>122</v>
      </c>
      <c r="C38" s="264" t="str">
        <f ca="1"/>
        <v>🔴 Crítico</v>
      </c>
      <c r="D38" s="264" t="str">
        <f ca="1"/>
        <v>P-9772.26</v>
      </c>
      <c r="E38" s="265" t="str">
        <f ca="1"/>
        <v>ARGO</v>
      </c>
      <c r="F38" s="264" t="str">
        <f ca="1"/>
        <v>EM ABERTO</v>
      </c>
      <c r="G38" s="286">
        <f ca="1"/>
        <v>98420</v>
      </c>
      <c r="H38" s="267">
        <f ca="1"/>
        <v>0.25</v>
      </c>
      <c r="I38" s="264" t="str">
        <f ca="1"/>
        <v>COMERCIAL</v>
      </c>
      <c r="J38" s="265" t="str">
        <f ca="1"/>
        <v>Ji Parana/PR</v>
      </c>
      <c r="K38" s="268" t="str">
        <f ca="1"/>
        <v>Substituição da Bucha em uma transformador de AT - ARGO</v>
      </c>
      <c r="L38" s="224"/>
    </row>
    <row r="39" spans="1:12" s="223" customFormat="1">
      <c r="A39" s="262">
        <f ca="1"/>
        <v>46162</v>
      </c>
      <c r="B39" s="263">
        <f ca="1"/>
        <v>120</v>
      </c>
      <c r="C39" s="264" t="str">
        <f ca="1"/>
        <v>🔴 Crítico</v>
      </c>
      <c r="D39" s="264" t="str">
        <f ca="1"/>
        <v>P-9790.26</v>
      </c>
      <c r="E39" s="265" t="str">
        <f ca="1"/>
        <v>CHINT</v>
      </c>
      <c r="F39" s="264" t="str">
        <f ca="1"/>
        <v>EM ABERTO</v>
      </c>
      <c r="G39" s="286">
        <f ca="1"/>
        <v>449810</v>
      </c>
      <c r="H39" s="267">
        <f ca="1"/>
        <v>0.25</v>
      </c>
      <c r="I39" s="264" t="str">
        <f ca="1"/>
        <v>COMERCIAL</v>
      </c>
      <c r="J39" s="265" t="str">
        <f ca="1"/>
        <v>Janauba/MG</v>
      </c>
      <c r="K39" s="268" t="str">
        <f ca="1"/>
        <v>Montagem Completa de 01 transformador monofasico de 500KV - ELERA</v>
      </c>
      <c r="L39" s="224"/>
    </row>
    <row r="40" spans="1:12" s="223" customFormat="1">
      <c r="A40" s="262">
        <f ca="1"/>
        <v>46163</v>
      </c>
      <c r="B40" s="263">
        <f ca="1"/>
        <v>119</v>
      </c>
      <c r="C40" s="264" t="str">
        <f ca="1"/>
        <v>🔴 Crítico</v>
      </c>
      <c r="D40" s="264" t="str">
        <f ca="1"/>
        <v>P-9802.26</v>
      </c>
      <c r="E40" s="265" t="str">
        <f ca="1"/>
        <v>CHINT</v>
      </c>
      <c r="F40" s="264" t="str">
        <f ca="1"/>
        <v>EM ABERTO</v>
      </c>
      <c r="G40" s="286">
        <f ca="1"/>
        <v>1975080</v>
      </c>
      <c r="H40" s="267">
        <f ca="1"/>
        <v>0.3</v>
      </c>
      <c r="I40" s="264" t="str">
        <f ca="1"/>
        <v>COMERCIAL</v>
      </c>
      <c r="J40" s="265" t="str">
        <f ca="1"/>
        <v>Barra do Ribeira/RS</v>
      </c>
      <c r="K40" s="268" t="str">
        <f ca="1"/>
        <v>Montagem Completa de 06 transformadores de 230KV E 13,8KV - CMPC</v>
      </c>
      <c r="L40" s="224"/>
    </row>
    <row r="41" spans="1:12" s="223" customFormat="1">
      <c r="A41" s="262">
        <f ca="1"/>
        <v>46163</v>
      </c>
      <c r="B41" s="263">
        <f ca="1"/>
        <v>119</v>
      </c>
      <c r="C41" s="264" t="str">
        <f ca="1"/>
        <v>🔴 Crítico</v>
      </c>
      <c r="D41" s="264" t="str">
        <f ca="1"/>
        <v>P-9804.26</v>
      </c>
      <c r="E41" s="265" t="str">
        <f ca="1"/>
        <v xml:space="preserve">Bridgestone </v>
      </c>
      <c r="F41" s="264" t="str">
        <f ca="1"/>
        <v>EM ABERTO</v>
      </c>
      <c r="G41" s="286">
        <f ca="1"/>
        <v>124320</v>
      </c>
      <c r="H41" s="267">
        <f ca="1"/>
        <v>0.23</v>
      </c>
      <c r="I41" s="264" t="str">
        <f ca="1"/>
        <v>COMERCIAL</v>
      </c>
      <c r="J41" s="265" t="str">
        <f ca="1"/>
        <v>Santo Andre/SP</v>
      </c>
      <c r="K41" s="268" t="str">
        <f ca="1"/>
        <v xml:space="preserve">Ensaios Eletricos em 21 transformadores de MT - BRIDGESTONE </v>
      </c>
      <c r="L41" s="224"/>
    </row>
    <row r="42" spans="1:12" s="223" customFormat="1">
      <c r="A42" s="262">
        <f ca="1"/>
        <v>46167</v>
      </c>
      <c r="B42" s="263">
        <f ca="1"/>
        <v>115</v>
      </c>
      <c r="C42" s="264" t="str">
        <f ca="1"/>
        <v>🔴 Crítico</v>
      </c>
      <c r="D42" s="264" t="str">
        <f ca="1"/>
        <v>P-9825.26</v>
      </c>
      <c r="E42" s="265" t="str">
        <f ca="1"/>
        <v>BR INFRA</v>
      </c>
      <c r="F42" s="264" t="str">
        <f ca="1"/>
        <v>EM ABERTO</v>
      </c>
      <c r="G42" s="286">
        <f ca="1"/>
        <v>131900</v>
      </c>
      <c r="H42" s="267">
        <f ca="1"/>
        <v>0.26</v>
      </c>
      <c r="I42" s="264" t="str">
        <f ca="1"/>
        <v>COMERCIAL</v>
      </c>
      <c r="J42" s="265" t="str">
        <f ca="1"/>
        <v>Campina Grande/PB</v>
      </c>
      <c r="K42" s="268" t="str">
        <f ca="1"/>
        <v>Desmontagem Completa de 02 transformadores de 230KV - BR INFRA</v>
      </c>
      <c r="L42" s="224"/>
    </row>
    <row r="43" spans="1:12" s="223" customFormat="1">
      <c r="A43" s="262">
        <f ca="1"/>
        <v>46169</v>
      </c>
      <c r="B43" s="263">
        <f ca="1"/>
        <v>113</v>
      </c>
      <c r="C43" s="264" t="str">
        <f ca="1"/>
        <v>🔴 Crítico</v>
      </c>
      <c r="D43" s="264" t="str">
        <f ca="1"/>
        <v>P-9842.26</v>
      </c>
      <c r="E43" s="265" t="str">
        <f ca="1"/>
        <v>CELEO</v>
      </c>
      <c r="F43" s="264" t="str">
        <f ca="1"/>
        <v>EM ABERTO</v>
      </c>
      <c r="G43" s="286">
        <f ca="1"/>
        <v>104600</v>
      </c>
      <c r="H43" s="267">
        <f ca="1"/>
        <v>0.23</v>
      </c>
      <c r="I43" s="264" t="str">
        <f ca="1"/>
        <v>COMERCIAL</v>
      </c>
      <c r="J43" s="265" t="str">
        <f ca="1"/>
        <v>São Simão/GO</v>
      </c>
      <c r="K43" s="268" t="str">
        <f ca="1"/>
        <v>Substituição de Acessórios e vedações de 01 transformador de AT - CELEO</v>
      </c>
      <c r="L43" s="224"/>
    </row>
    <row r="44" spans="1:12" s="223" customFormat="1">
      <c r="A44" s="262">
        <f ca="1"/>
        <v>46170</v>
      </c>
      <c r="B44" s="263">
        <f ca="1"/>
        <v>112</v>
      </c>
      <c r="C44" s="264" t="str">
        <f ca="1"/>
        <v>🔴 Crítico</v>
      </c>
      <c r="D44" s="264" t="str">
        <f ca="1"/>
        <v>P-9861.26</v>
      </c>
      <c r="E44" s="265" t="str">
        <f ca="1"/>
        <v>SIEMENS</v>
      </c>
      <c r="F44" s="264" t="str">
        <f ca="1"/>
        <v>EM ABERTO</v>
      </c>
      <c r="G44" s="286">
        <f ca="1"/>
        <v>857430</v>
      </c>
      <c r="H44" s="267">
        <f ca="1"/>
        <v>0.28000000000000003</v>
      </c>
      <c r="I44" s="264" t="str">
        <f ca="1"/>
        <v>COMERCIAL</v>
      </c>
      <c r="J44" s="265" t="str">
        <f ca="1"/>
        <v>Rifaina/SP</v>
      </c>
      <c r="K44" s="268" t="str">
        <f ca="1"/>
        <v>Montagem Completa de 03 transformadores de 345KV - SIEMENS</v>
      </c>
      <c r="L44" s="224"/>
    </row>
    <row r="45" spans="1:12" s="223" customFormat="1">
      <c r="A45" s="262">
        <f ca="1"/>
        <v>46174</v>
      </c>
      <c r="B45" s="263">
        <f ca="1"/>
        <v>108</v>
      </c>
      <c r="C45" s="264" t="str">
        <f ca="1"/>
        <v>🔴 Crítico</v>
      </c>
      <c r="D45" s="264" t="str">
        <f ca="1"/>
        <v>P-9866.26</v>
      </c>
      <c r="E45" s="265" t="str">
        <f ca="1"/>
        <v>CELEO</v>
      </c>
      <c r="F45" s="264" t="str">
        <f ca="1"/>
        <v>EM ABERTO</v>
      </c>
      <c r="G45" s="286">
        <f ca="1"/>
        <v>79680</v>
      </c>
      <c r="H45" s="267">
        <f ca="1"/>
        <v>0.1</v>
      </c>
      <c r="I45" s="264" t="str">
        <f ca="1"/>
        <v>COMERCIAL</v>
      </c>
      <c r="J45" s="265" t="str">
        <f ca="1"/>
        <v>Cachoeira Paulista/SP</v>
      </c>
      <c r="K45" s="268" t="str">
        <f ca="1"/>
        <v>Manutenção Corretiva em 04 transformadores de AT - CELEO</v>
      </c>
      <c r="L45" s="224"/>
    </row>
    <row r="46" spans="1:12" s="223" customFormat="1">
      <c r="A46" s="262">
        <f ca="1"/>
        <v>46175</v>
      </c>
      <c r="B46" s="263">
        <f ca="1"/>
        <v>107</v>
      </c>
      <c r="C46" s="264" t="str">
        <f ca="1"/>
        <v>🔴 Crítico</v>
      </c>
      <c r="D46" s="264" t="str">
        <f ca="1"/>
        <v>P-9874.26</v>
      </c>
      <c r="E46" s="265" t="str">
        <f ca="1"/>
        <v>Engie</v>
      </c>
      <c r="F46" s="264" t="str">
        <f ca="1"/>
        <v>NEGOCIAÇÃO</v>
      </c>
      <c r="G46" s="286">
        <f ca="1"/>
        <v>239960</v>
      </c>
      <c r="H46" s="267">
        <f ca="1"/>
        <v>0.23</v>
      </c>
      <c r="I46" s="264" t="str">
        <f ca="1"/>
        <v>COMERCIAL</v>
      </c>
      <c r="J46" s="265" t="str">
        <f ca="1"/>
        <v>Cavalcante/GO</v>
      </c>
      <c r="K46" s="268" t="str">
        <f ca="1"/>
        <v>Manutenção corretiva em 02 transformadores de AT - COMPLEXO SOLAR CANA BRAVA</v>
      </c>
      <c r="L46" s="224"/>
    </row>
    <row r="47" spans="1:12" s="223" customFormat="1">
      <c r="A47" s="262">
        <f ca="1"/>
        <v>46181</v>
      </c>
      <c r="B47" s="263">
        <f ca="1"/>
        <v>101</v>
      </c>
      <c r="C47" s="264" t="str">
        <f ca="1"/>
        <v>🔴 Crítico</v>
      </c>
      <c r="D47" s="264" t="str">
        <f ca="1"/>
        <v>P-9914.26</v>
      </c>
      <c r="E47" s="265" t="str">
        <f ca="1"/>
        <v>Amsted Maxion</v>
      </c>
      <c r="F47" s="264" t="str">
        <f ca="1"/>
        <v>EM ABERTO</v>
      </c>
      <c r="G47" s="286">
        <f ca="1"/>
        <v>30600</v>
      </c>
      <c r="H47" s="267">
        <f ca="1"/>
        <v>0.25</v>
      </c>
      <c r="I47" s="264" t="str">
        <f ca="1"/>
        <v>COMERCIAL</v>
      </c>
      <c r="J47" s="265" t="str">
        <f ca="1"/>
        <v>Cruzeiro/SP</v>
      </c>
      <c r="K47" s="268" t="str">
        <f ca="1"/>
        <v>Correção de Vazamentos de um Reator e Trafo de Forno - AMSTED MAXION</v>
      </c>
      <c r="L47" s="224"/>
    </row>
    <row r="48" spans="1:12" s="223" customFormat="1">
      <c r="A48" s="262">
        <f ca="1"/>
        <v>46182</v>
      </c>
      <c r="B48" s="263">
        <f ca="1"/>
        <v>100</v>
      </c>
      <c r="C48" s="264" t="str">
        <f ca="1"/>
        <v>🔴 Crítico</v>
      </c>
      <c r="D48" s="264" t="str">
        <f ca="1"/>
        <v>P-9916.26</v>
      </c>
      <c r="E48" s="265" t="str">
        <f ca="1"/>
        <v>Equatorial Energia</v>
      </c>
      <c r="F48" s="264" t="str">
        <f ca="1"/>
        <v>NEGOCIAÇÃO</v>
      </c>
      <c r="G48" s="286">
        <f ca="1"/>
        <v>3685138</v>
      </c>
      <c r="H48" s="267">
        <f ca="1"/>
        <v>0.25</v>
      </c>
      <c r="I48" s="264" t="str">
        <f ca="1"/>
        <v>COMERCIAL</v>
      </c>
      <c r="J48" s="265" t="str">
        <f ca="1"/>
        <v>Belem/PA</v>
      </c>
      <c r="K48" s="268" t="str">
        <f ca="1"/>
        <v>Montagem, Desmotangem e Comissionamento em transformadores de até 138kv - EQUATORIAL</v>
      </c>
      <c r="L48" s="224"/>
    </row>
    <row r="49" spans="1:12" s="223" customFormat="1">
      <c r="A49" s="262">
        <f ca="1"/>
        <v>46182</v>
      </c>
      <c r="B49" s="263">
        <f ca="1"/>
        <v>100</v>
      </c>
      <c r="C49" s="264" t="str">
        <f ca="1"/>
        <v>🔴 Crítico</v>
      </c>
      <c r="D49" s="264" t="str">
        <f ca="1"/>
        <v>P-9920.26</v>
      </c>
      <c r="E49" s="265" t="str">
        <f ca="1"/>
        <v>Equatorial Energia</v>
      </c>
      <c r="F49" s="264" t="str">
        <f ca="1"/>
        <v>NEGOCIAÇÃO</v>
      </c>
      <c r="G49" s="286">
        <f ca="1"/>
        <v>3213084</v>
      </c>
      <c r="H49" s="267">
        <f ca="1"/>
        <v>0.25</v>
      </c>
      <c r="I49" s="264" t="str">
        <f ca="1"/>
        <v>COMERCIAL</v>
      </c>
      <c r="J49" s="265" t="str">
        <f ca="1"/>
        <v>Alagoas/AL</v>
      </c>
      <c r="K49" s="268" t="str">
        <f ca="1"/>
        <v>Montagem, Desmotangem e Comissionamento em transformadores de até 138kv - EQUATORIAL</v>
      </c>
      <c r="L49" s="224"/>
    </row>
    <row r="50" spans="1:12" s="223" customFormat="1">
      <c r="A50" s="262">
        <f ca="1"/>
        <v>46182</v>
      </c>
      <c r="B50" s="263">
        <f ca="1"/>
        <v>100</v>
      </c>
      <c r="C50" s="264" t="str">
        <f ca="1"/>
        <v>🔴 Crítico</v>
      </c>
      <c r="D50" s="264" t="str">
        <f ca="1"/>
        <v>P-9921.26</v>
      </c>
      <c r="E50" s="265" t="str">
        <f ca="1"/>
        <v>Equatorial Energia</v>
      </c>
      <c r="F50" s="264" t="str">
        <f ca="1"/>
        <v>NEGOCIAÇÃO</v>
      </c>
      <c r="G50" s="286">
        <f ca="1"/>
        <v>3411490</v>
      </c>
      <c r="H50" s="267">
        <f ca="1"/>
        <v>0.25</v>
      </c>
      <c r="I50" s="264" t="str">
        <f ca="1"/>
        <v>COMERCIAL</v>
      </c>
      <c r="J50" s="265" t="str">
        <f ca="1"/>
        <v>Goias/GO</v>
      </c>
      <c r="K50" s="268" t="str">
        <f ca="1"/>
        <v>Montagem, Desmotangem e Comissionamento em transformadores de até 138kv - EQUATORIAL</v>
      </c>
      <c r="L50" s="224"/>
    </row>
    <row r="51" spans="1:12" s="223" customFormat="1">
      <c r="A51" s="262">
        <f ca="1"/>
        <v>46183</v>
      </c>
      <c r="B51" s="263">
        <f ca="1"/>
        <v>99</v>
      </c>
      <c r="C51" s="264" t="str">
        <f ca="1"/>
        <v>🔴 Crítico</v>
      </c>
      <c r="D51" s="264" t="str">
        <f ca="1"/>
        <v>P-9935.26</v>
      </c>
      <c r="E51" s="265" t="str">
        <f ca="1"/>
        <v>Siner</v>
      </c>
      <c r="F51" s="264" t="str">
        <f ca="1"/>
        <v>EM ABERTO</v>
      </c>
      <c r="G51" s="286">
        <f ca="1"/>
        <v>244166</v>
      </c>
      <c r="H51" s="267">
        <f ca="1"/>
        <v>0.2</v>
      </c>
      <c r="I51" s="264" t="str">
        <f ca="1"/>
        <v>COMERCIAL</v>
      </c>
      <c r="J51" s="265" t="str">
        <f ca="1"/>
        <v>Goias/GO</v>
      </c>
      <c r="K51" s="268" t="str">
        <f ca="1"/>
        <v>Analise e tratamento de óleo em transformadores</v>
      </c>
      <c r="L51" s="224"/>
    </row>
    <row r="52" spans="1:12" s="223" customFormat="1">
      <c r="A52" s="262">
        <f ca="1"/>
        <v>46183</v>
      </c>
      <c r="B52" s="263">
        <f ca="1"/>
        <v>99</v>
      </c>
      <c r="C52" s="264" t="str">
        <f ca="1"/>
        <v>🔴 Crítico</v>
      </c>
      <c r="D52" s="264" t="str">
        <f ca="1"/>
        <v>P-9939.26</v>
      </c>
      <c r="E52" s="265" t="str">
        <f ca="1"/>
        <v>CHINT</v>
      </c>
      <c r="F52" s="264" t="str">
        <f ca="1"/>
        <v>NEGOCIAÇÃO</v>
      </c>
      <c r="G52" s="286">
        <f ca="1"/>
        <v>2096385</v>
      </c>
      <c r="H52" s="267">
        <f ca="1"/>
        <v>0.25</v>
      </c>
      <c r="I52" s="264" t="str">
        <f ca="1"/>
        <v>COMERCIAL</v>
      </c>
      <c r="J52" s="265" t="str">
        <f ca="1"/>
        <v>ONDA-04</v>
      </c>
      <c r="K52" s="268" t="str">
        <f ca="1"/>
        <v xml:space="preserve">Montagem Completa de 9 Reatores de 72,5KV e 04 transformadores 230KV - AXIA </v>
      </c>
      <c r="L52" s="224"/>
    </row>
    <row r="53" spans="1:12" s="223" customFormat="1">
      <c r="A53" s="262">
        <f ca="1"/>
        <v>46190</v>
      </c>
      <c r="B53" s="263">
        <f ca="1"/>
        <v>92</v>
      </c>
      <c r="C53" s="264" t="str">
        <f ca="1"/>
        <v>🔴 Crítico</v>
      </c>
      <c r="D53" s="264" t="str">
        <f ca="1"/>
        <v>P-10000.26</v>
      </c>
      <c r="E53" s="265" t="str">
        <f ca="1"/>
        <v>CHINT</v>
      </c>
      <c r="F53" s="264" t="str">
        <f ca="1"/>
        <v>EM ABERTO</v>
      </c>
      <c r="G53" s="286">
        <f ca="1"/>
        <v>610884</v>
      </c>
      <c r="H53" s="267">
        <f ca="1"/>
        <v>0.26</v>
      </c>
      <c r="I53" s="264" t="str">
        <f ca="1"/>
        <v>COMERCIAL</v>
      </c>
      <c r="J53" s="265" t="str">
        <f ca="1"/>
        <v>Ribeirão das Neves/MG</v>
      </c>
      <c r="K53" s="268" t="str">
        <f ca="1"/>
        <v>Montagem Completa de 03 transformadores de 138KV - CEMIG</v>
      </c>
      <c r="L53" s="224"/>
    </row>
    <row r="54" spans="1:12" s="223" customFormat="1">
      <c r="A54" s="262">
        <f ca="1"/>
        <v>46196</v>
      </c>
      <c r="B54" s="263">
        <f ca="1"/>
        <v>86</v>
      </c>
      <c r="C54" s="264" t="str">
        <f ca="1"/>
        <v>🔴 Crítico</v>
      </c>
      <c r="D54" s="264" t="str">
        <f ca="1"/>
        <v>P-10027.26</v>
      </c>
      <c r="E54" s="265" t="str">
        <f ca="1"/>
        <v>SIEMENS</v>
      </c>
      <c r="F54" s="264" t="str">
        <f ca="1"/>
        <v>EM ABERTO</v>
      </c>
      <c r="G54" s="286">
        <f ca="1"/>
        <v>581890</v>
      </c>
      <c r="H54" s="267">
        <f ca="1"/>
        <v>0.3</v>
      </c>
      <c r="I54" s="264" t="str">
        <f ca="1"/>
        <v>COMERCIAL</v>
      </c>
      <c r="J54" s="265" t="str">
        <f ca="1"/>
        <v>Perus/SP</v>
      </c>
      <c r="K54" s="268" t="str">
        <f ca="1"/>
        <v>Montagem Completa de 02 transformadores de 345KV - 247 DATA CENTER</v>
      </c>
      <c r="L54" s="224"/>
    </row>
    <row r="55" spans="1:12" s="223" customFormat="1">
      <c r="A55" s="262">
        <f ca="1"/>
        <v>46196</v>
      </c>
      <c r="B55" s="263">
        <f ca="1"/>
        <v>86</v>
      </c>
      <c r="C55" s="264" t="str">
        <f ca="1"/>
        <v>🔴 Crítico</v>
      </c>
      <c r="D55" s="264" t="str">
        <f ca="1"/>
        <v>P-10034.26</v>
      </c>
      <c r="E55" s="265" t="str">
        <f ca="1"/>
        <v>Volkswagen</v>
      </c>
      <c r="F55" s="264" t="str">
        <f ca="1"/>
        <v>EM ABERTO</v>
      </c>
      <c r="G55" s="286">
        <f ca="1"/>
        <v>798819</v>
      </c>
      <c r="H55" s="267">
        <f ca="1"/>
        <v>0.3</v>
      </c>
      <c r="I55" s="264" t="str">
        <f ca="1"/>
        <v>COMERCIAL</v>
      </c>
      <c r="J55" s="265" t="str">
        <f ca="1"/>
        <v>São Bernardo do Campo/SP</v>
      </c>
      <c r="K55" s="268" t="str">
        <f ca="1"/>
        <v>Substituição de Buchas e Acessórios de um transformador - VOLKSWAGEN</v>
      </c>
      <c r="L55" s="224"/>
    </row>
    <row r="56" spans="1:12" s="223" customFormat="1">
      <c r="A56" s="262">
        <f ca="1"/>
        <v>46198</v>
      </c>
      <c r="B56" s="263">
        <f ca="1"/>
        <v>84</v>
      </c>
      <c r="C56" s="264" t="str">
        <f ca="1"/>
        <v>🔴 Crítico</v>
      </c>
      <c r="D56" s="264" t="str">
        <f ca="1"/>
        <v>P-10046.26</v>
      </c>
      <c r="E56" s="265" t="str">
        <f ca="1"/>
        <v>VEOLIA</v>
      </c>
      <c r="F56" s="264" t="str">
        <f ca="1"/>
        <v>EM ABERTO</v>
      </c>
      <c r="G56" s="286">
        <f ca="1"/>
        <v>322010</v>
      </c>
      <c r="H56" s="267">
        <f ca="1"/>
        <v>0.25</v>
      </c>
      <c r="I56" s="264" t="str">
        <f ca="1"/>
        <v>COMERCIAL</v>
      </c>
      <c r="J56" s="265" t="str">
        <f ca="1"/>
        <v>São Francisco do Sul/SC</v>
      </c>
      <c r="K56" s="268" t="str">
        <f ca="1"/>
        <v>Manutenção Corretiva em transformadores de 230KV - VEOLIA</v>
      </c>
      <c r="L56" s="224"/>
    </row>
    <row r="57" spans="1:12" s="223" customFormat="1">
      <c r="A57" s="262">
        <f ca="1"/>
        <v>46203</v>
      </c>
      <c r="B57" s="263">
        <f ca="1"/>
        <v>79</v>
      </c>
      <c r="C57" s="264" t="str">
        <f ca="1"/>
        <v>🔴 Crítico</v>
      </c>
      <c r="D57" s="264" t="str">
        <f ca="1"/>
        <v>P-10066.26</v>
      </c>
      <c r="E57" s="265" t="str">
        <f ca="1"/>
        <v>Amsted Maxion</v>
      </c>
      <c r="F57" s="264" t="str">
        <f ca="1"/>
        <v>EM ABERTO</v>
      </c>
      <c r="G57" s="286">
        <f ca="1"/>
        <v>97250</v>
      </c>
      <c r="H57" s="267">
        <f ca="1"/>
        <v>0.3</v>
      </c>
      <c r="I57" s="264" t="str">
        <f ca="1"/>
        <v>COMERCIAL</v>
      </c>
      <c r="J57" s="265" t="str">
        <f ca="1"/>
        <v>Cruzeiro/SP</v>
      </c>
      <c r="K57" s="268" t="str">
        <f ca="1"/>
        <v>Manutenção Preventiva em transformadores de 13,8KV - AMSTED MAXION</v>
      </c>
      <c r="L57" s="224"/>
    </row>
    <row r="58" spans="1:12" s="223" customFormat="1">
      <c r="A58" s="262">
        <f ca="1"/>
        <v>46203</v>
      </c>
      <c r="B58" s="263">
        <f ca="1"/>
        <v>79</v>
      </c>
      <c r="C58" s="264" t="str">
        <f ca="1"/>
        <v>🔴 Crítico</v>
      </c>
      <c r="D58" s="264" t="str">
        <f ca="1"/>
        <v>P-10072.26</v>
      </c>
      <c r="E58" s="265" t="str">
        <f ca="1"/>
        <v>CHINT</v>
      </c>
      <c r="F58" s="264" t="str">
        <f ca="1"/>
        <v>EM ABERTO</v>
      </c>
      <c r="G58" s="286">
        <f ca="1"/>
        <v>345970</v>
      </c>
      <c r="H58" s="267">
        <f ca="1"/>
        <v>0.26</v>
      </c>
      <c r="I58" s="264" t="str">
        <f ca="1"/>
        <v>COMERCIAL</v>
      </c>
      <c r="J58" s="265" t="str">
        <f ca="1"/>
        <v>Timóteo/MG</v>
      </c>
      <c r="K58" s="268" t="str">
        <f ca="1"/>
        <v>Montagem Completa de 01 transformador de 230KV - APERAM</v>
      </c>
      <c r="L58" s="224"/>
    </row>
    <row r="59" spans="1:12" s="223" customFormat="1">
      <c r="A59" s="262">
        <f ca="1"/>
        <v>46206</v>
      </c>
      <c r="B59" s="263">
        <f ca="1"/>
        <v>76</v>
      </c>
      <c r="C59" s="264" t="str">
        <f ca="1"/>
        <v>🔴 Crítico</v>
      </c>
      <c r="D59" s="264" t="str">
        <f ca="1"/>
        <v>P-10090.26</v>
      </c>
      <c r="E59" s="265" t="str">
        <f ca="1"/>
        <v>MR DO BRASIL</v>
      </c>
      <c r="F59" s="264" t="str">
        <f ca="1"/>
        <v>EM ABERTO</v>
      </c>
      <c r="G59" s="286">
        <f ca="1"/>
        <v>8900</v>
      </c>
      <c r="H59" s="267">
        <f ca="1"/>
        <v>0.2</v>
      </c>
      <c r="I59" s="264" t="str">
        <f ca="1"/>
        <v>COMERCIAL</v>
      </c>
      <c r="J59" s="265" t="str">
        <f ca="1"/>
        <v>Barro Alto/GO</v>
      </c>
      <c r="K59" s="268" t="str">
        <f ca="1"/>
        <v>Locação de Tanque Auxiliar de 30.000L - ANGLO AMERICA</v>
      </c>
      <c r="L59" s="224"/>
    </row>
    <row r="60" spans="1:12" s="223" customFormat="1">
      <c r="A60" s="262">
        <f ca="1"/>
        <v>46206</v>
      </c>
      <c r="B60" s="263">
        <f ca="1"/>
        <v>76</v>
      </c>
      <c r="C60" s="264" t="str">
        <f ca="1"/>
        <v>🔴 Crítico</v>
      </c>
      <c r="D60" s="264" t="str">
        <f ca="1"/>
        <v>P-10091.26</v>
      </c>
      <c r="E60" s="265" t="str">
        <f ca="1"/>
        <v>MR DO BRASIL</v>
      </c>
      <c r="F60" s="264" t="str">
        <f ca="1"/>
        <v>EM ABERTO</v>
      </c>
      <c r="G60" s="286">
        <f ca="1"/>
        <v>890</v>
      </c>
      <c r="H60" s="267">
        <f ca="1"/>
        <v>0.2</v>
      </c>
      <c r="I60" s="264" t="str">
        <f ca="1"/>
        <v>COMERCIAL</v>
      </c>
      <c r="J60" s="265" t="str">
        <f ca="1"/>
        <v>Orilândia do Norte/PA</v>
      </c>
      <c r="K60" s="268" t="str">
        <f ca="1"/>
        <v>Locação de Tanque Auxiliar de 30.000L - VALE</v>
      </c>
      <c r="L60" s="224"/>
    </row>
    <row r="61" spans="1:12" s="223" customFormat="1">
      <c r="A61" s="262">
        <f ca="1"/>
        <v>46209</v>
      </c>
      <c r="B61" s="263">
        <f ca="1"/>
        <v>73</v>
      </c>
      <c r="C61" s="264" t="str">
        <f ca="1"/>
        <v>🔴 Crítico</v>
      </c>
      <c r="D61" s="264" t="str">
        <f ca="1"/>
        <v>P-10096.26</v>
      </c>
      <c r="E61" s="265" t="str">
        <f ca="1"/>
        <v>Engie</v>
      </c>
      <c r="F61" s="264" t="str">
        <f ca="1"/>
        <v>EM ABERTO</v>
      </c>
      <c r="G61" s="286">
        <f ca="1"/>
        <v>0</v>
      </c>
      <c r="H61" s="267">
        <f ca="1"/>
        <v>0</v>
      </c>
      <c r="I61" s="264" t="str">
        <f ca="1"/>
        <v>COMERCIAL</v>
      </c>
      <c r="J61" s="265" t="str">
        <f ca="1"/>
        <v>Entre Rios do Sul/RS</v>
      </c>
      <c r="K61" s="268" t="str">
        <f ca="1"/>
        <v>Manutenção Corretiva em um Transformador de 230KV - UHE PASSO FUNDO</v>
      </c>
      <c r="L61" s="224"/>
    </row>
    <row r="62" spans="1:12" s="223" customFormat="1">
      <c r="A62" s="262">
        <f ca="1"/>
        <v>46209</v>
      </c>
      <c r="B62" s="263">
        <f ca="1"/>
        <v>73</v>
      </c>
      <c r="C62" s="264" t="str">
        <f ca="1"/>
        <v>🔴 Crítico</v>
      </c>
      <c r="D62" s="264" t="str">
        <f ca="1"/>
        <v>P-10097.26</v>
      </c>
      <c r="E62" s="265" t="str">
        <f ca="1"/>
        <v>CHINT</v>
      </c>
      <c r="F62" s="264" t="str">
        <f ca="1"/>
        <v>EM ABERTO</v>
      </c>
      <c r="G62" s="286">
        <f ca="1"/>
        <v>674252</v>
      </c>
      <c r="H62" s="267">
        <f ca="1"/>
        <v>0.3</v>
      </c>
      <c r="I62" s="264" t="str">
        <f ca="1"/>
        <v>COMERCIAL</v>
      </c>
      <c r="J62" s="265" t="str">
        <f ca="1"/>
        <v>Rio Grande/RS</v>
      </c>
      <c r="K62" s="268" t="str">
        <f ca="1"/>
        <v>Montagem Completa de 03 Autotransformadores de 230KV - TAESA</v>
      </c>
      <c r="L62" s="224"/>
    </row>
    <row r="63" spans="1:12" s="223" customFormat="1">
      <c r="A63" s="262">
        <f ca="1"/>
        <v>46209</v>
      </c>
      <c r="B63" s="263">
        <f ca="1"/>
        <v>73</v>
      </c>
      <c r="C63" s="264" t="str">
        <f ca="1"/>
        <v>🔴 Crítico</v>
      </c>
      <c r="D63" s="264" t="str">
        <f ca="1"/>
        <v>P-10098.26</v>
      </c>
      <c r="E63" s="265" t="str">
        <f ca="1"/>
        <v>CHINT</v>
      </c>
      <c r="F63" s="264" t="str">
        <f ca="1"/>
        <v>EM ABERTO</v>
      </c>
      <c r="G63" s="286">
        <f ca="1"/>
        <v>396000</v>
      </c>
      <c r="H63" s="267">
        <f ca="1"/>
        <v>0.3</v>
      </c>
      <c r="I63" s="264" t="str">
        <f ca="1"/>
        <v>COMERCIAL</v>
      </c>
      <c r="J63" s="265" t="str">
        <f ca="1"/>
        <v>Gilbués/PI</v>
      </c>
      <c r="K63" s="268" t="str">
        <f ca="1"/>
        <v>Montagem Completa de 01 Reator de 500KV - ARGO</v>
      </c>
      <c r="L63" s="224"/>
    </row>
    <row r="64" spans="1:12" s="223" customFormat="1">
      <c r="A64" s="262">
        <f ca="1"/>
        <v>46210</v>
      </c>
      <c r="B64" s="263">
        <f ca="1"/>
        <v>72</v>
      </c>
      <c r="C64" s="264" t="str">
        <f ca="1"/>
        <v>🔴 Crítico</v>
      </c>
      <c r="D64" s="264" t="str">
        <f ca="1"/>
        <v>P-10118.26</v>
      </c>
      <c r="E64" s="265" t="str">
        <f ca="1"/>
        <v>Suzano Papel &amp; Celulose</v>
      </c>
      <c r="F64" s="264" t="str">
        <f ca="1"/>
        <v>EM ABERTO</v>
      </c>
      <c r="G64" s="286">
        <f ca="1"/>
        <v>1580812</v>
      </c>
      <c r="H64" s="267">
        <f ca="1"/>
        <v>0.23</v>
      </c>
      <c r="I64" s="264" t="str">
        <f ca="1"/>
        <v>COMERCIAL</v>
      </c>
      <c r="J64" s="265" t="str">
        <f ca="1"/>
        <v>Mucuri/BA</v>
      </c>
      <c r="K64" s="268" t="str">
        <f ca="1"/>
        <v>Manutenção Corretiva e Preventiva em transformadores - SUZANO PAPEL &amp; CELULOSE</v>
      </c>
      <c r="L64" s="224"/>
    </row>
    <row r="65" spans="1:12" s="223" customFormat="1">
      <c r="A65" s="262">
        <f ca="1"/>
        <v>46211</v>
      </c>
      <c r="B65" s="263">
        <f ca="1"/>
        <v>71</v>
      </c>
      <c r="C65" s="264" t="str">
        <f ca="1"/>
        <v>🔴 Crítico</v>
      </c>
      <c r="D65" s="264" t="str">
        <f ca="1"/>
        <v>P-10120.26</v>
      </c>
      <c r="E65" s="265" t="str">
        <f ca="1"/>
        <v>Tesla Manutenção</v>
      </c>
      <c r="F65" s="264" t="str">
        <f ca="1"/>
        <v>EM ABERTO</v>
      </c>
      <c r="G65" s="286">
        <f ca="1"/>
        <v>14784</v>
      </c>
      <c r="H65" s="267">
        <f ca="1"/>
        <v>0.25</v>
      </c>
      <c r="I65" s="264" t="str">
        <f ca="1"/>
        <v>COMERCIAL</v>
      </c>
      <c r="J65" s="265" t="str">
        <f ca="1"/>
        <v>Betim/MG</v>
      </c>
      <c r="K65" s="268" t="str">
        <f ca="1"/>
        <v>Fornecimento de 524 válvulas de 3"150x150 - TESLA</v>
      </c>
      <c r="L65" s="224"/>
    </row>
    <row r="66" spans="1:12" s="223" customFormat="1">
      <c r="A66" s="262">
        <f ca="1"/>
        <v>46217</v>
      </c>
      <c r="B66" s="263">
        <f ca="1"/>
        <v>65</v>
      </c>
      <c r="C66" s="264" t="str">
        <f ca="1"/>
        <v>🔴 Crítico</v>
      </c>
      <c r="D66" s="264" t="str">
        <f ca="1"/>
        <v>P-10148.26</v>
      </c>
      <c r="E66" s="265" t="str">
        <f ca="1"/>
        <v>AXIA</v>
      </c>
      <c r="F66" s="264" t="str">
        <f ca="1"/>
        <v>EM ABERTO</v>
      </c>
      <c r="G66" s="286">
        <f ca="1"/>
        <v>59400</v>
      </c>
      <c r="H66" s="267">
        <f ca="1"/>
        <v>0.25</v>
      </c>
      <c r="I66" s="264" t="str">
        <f ca="1"/>
        <v>COMERCIAL</v>
      </c>
      <c r="J66" s="265" t="str">
        <f ca="1"/>
        <v>Chapecó/SC</v>
      </c>
      <c r="K66" s="268" t="str">
        <f ca="1"/>
        <v>Ensaio de Resposta em Frequência - CELESC</v>
      </c>
      <c r="L66" s="224"/>
    </row>
    <row r="67" spans="1:12" s="223" customFormat="1">
      <c r="A67" s="262">
        <f ca="1"/>
        <v>46218</v>
      </c>
      <c r="B67" s="263">
        <f ca="1"/>
        <v>64</v>
      </c>
      <c r="C67" s="264" t="str">
        <f ca="1"/>
        <v>🔴 Crítico</v>
      </c>
      <c r="D67" s="264" t="str">
        <f ca="1"/>
        <v>P-10158.26</v>
      </c>
      <c r="E67" s="265" t="str">
        <f ca="1"/>
        <v>ENGIE</v>
      </c>
      <c r="F67" s="264" t="str">
        <f ca="1"/>
        <v>EM ABERTO</v>
      </c>
      <c r="G67" s="286">
        <f ca="1"/>
        <v>0</v>
      </c>
      <c r="H67" s="267">
        <f ca="1"/>
        <v>0</v>
      </c>
      <c r="I67" s="264" t="str">
        <f ca="1"/>
        <v>COMERCIAL</v>
      </c>
      <c r="J67" s="265" t="str">
        <f ca="1"/>
        <v>São Jorge de Oeste/PR</v>
      </c>
      <c r="K67" s="268" t="str">
        <f ca="1"/>
        <v>Manutenção Corretiva em 01 Transformador de 230KV - UHSO</v>
      </c>
      <c r="L67" s="224"/>
    </row>
    <row r="68" spans="1:12" s="223" customFormat="1">
      <c r="A68" s="262">
        <f ca="1"/>
        <v>46219</v>
      </c>
      <c r="B68" s="263">
        <f ca="1"/>
        <v>63</v>
      </c>
      <c r="C68" s="264" t="str">
        <f ca="1"/>
        <v>🔴 Crítico</v>
      </c>
      <c r="D68" s="264" t="str">
        <f ca="1"/>
        <v>P-10164.26</v>
      </c>
      <c r="E68" s="265" t="str">
        <f ca="1"/>
        <v>Energoato</v>
      </c>
      <c r="F68" s="264" t="str">
        <f ca="1"/>
        <v>EM ABERTO</v>
      </c>
      <c r="G68" s="286">
        <f ca="1"/>
        <v>43695</v>
      </c>
      <c r="H68" s="267">
        <f ca="1"/>
        <v>0.3</v>
      </c>
      <c r="I68" s="264" t="str">
        <f ca="1"/>
        <v>COMERCIAL</v>
      </c>
      <c r="J68" s="265" t="str">
        <f ca="1"/>
        <v>Goiania/GO</v>
      </c>
      <c r="K68" s="268" t="str">
        <f ca="1"/>
        <v>Ensaio de Resposta em Frequencia - Energoato</v>
      </c>
      <c r="L68" s="224"/>
    </row>
    <row r="69" spans="1:12" s="223" customFormat="1">
      <c r="A69" s="262">
        <f ca="1"/>
        <v>46220</v>
      </c>
      <c r="B69" s="263">
        <f ca="1"/>
        <v>62</v>
      </c>
      <c r="C69" s="264" t="str">
        <f ca="1"/>
        <v>🔴 Crítico</v>
      </c>
      <c r="D69" s="264" t="str">
        <f ca="1"/>
        <v>P-10175.26</v>
      </c>
      <c r="E69" s="265" t="str">
        <f ca="1"/>
        <v>MetroRio</v>
      </c>
      <c r="F69" s="264" t="str">
        <f ca="1"/>
        <v>EM ABERTO</v>
      </c>
      <c r="G69" s="286">
        <f ca="1"/>
        <v>497440</v>
      </c>
      <c r="H69" s="267">
        <f ca="1"/>
        <v>0.25</v>
      </c>
      <c r="I69" s="264" t="str">
        <f ca="1"/>
        <v>COMERCIAL</v>
      </c>
      <c r="J69" s="265" t="str">
        <f ca="1"/>
        <v>Botafogo/RJ</v>
      </c>
      <c r="K69" s="268" t="str">
        <f ca="1"/>
        <v>Manutenção Corretiva em 04 transformadores de 138KV - METRORIO</v>
      </c>
      <c r="L69" s="224"/>
    </row>
    <row r="70" spans="1:12" s="223" customFormat="1">
      <c r="A70" s="262">
        <f ca="1"/>
        <v>46223</v>
      </c>
      <c r="B70" s="263">
        <f ca="1"/>
        <v>59</v>
      </c>
      <c r="C70" s="264" t="str">
        <f ca="1"/>
        <v>🟠 Atenção</v>
      </c>
      <c r="D70" s="264" t="str">
        <f ca="1"/>
        <v>P-10186.26</v>
      </c>
      <c r="E70" s="265" t="str">
        <f ca="1"/>
        <v>TSEA</v>
      </c>
      <c r="F70" s="264" t="str">
        <f ca="1"/>
        <v>EM ABERTO</v>
      </c>
      <c r="G70" s="286">
        <f ca="1"/>
        <v>181267</v>
      </c>
      <c r="H70" s="267">
        <f ca="1"/>
        <v>0.25</v>
      </c>
      <c r="I70" s="264" t="str">
        <f ca="1"/>
        <v>COMERCIAL</v>
      </c>
      <c r="J70" s="265" t="str">
        <f ca="1"/>
        <v>Jacobina/BA</v>
      </c>
      <c r="K70" s="268" t="str">
        <f ca="1"/>
        <v>Montagem Completa de 01 Transformador de 138KV - JACOBINA MINERAÇÃO</v>
      </c>
      <c r="L70" s="224"/>
    </row>
    <row r="71" spans="1:12" s="223" customFormat="1">
      <c r="A71" s="262">
        <f ca="1"/>
        <v>46223</v>
      </c>
      <c r="B71" s="263">
        <f ca="1"/>
        <v>59</v>
      </c>
      <c r="C71" s="264" t="str">
        <f ca="1"/>
        <v>🟠 Atenção</v>
      </c>
      <c r="D71" s="264" t="str">
        <f ca="1"/>
        <v>P-10187.26</v>
      </c>
      <c r="E71" s="265" t="str">
        <f ca="1"/>
        <v>PROMON ENGENHARIA</v>
      </c>
      <c r="F71" s="264" t="str">
        <f ca="1"/>
        <v>EM ABERTO</v>
      </c>
      <c r="G71" s="286">
        <f ca="1"/>
        <v>563250</v>
      </c>
      <c r="H71" s="267">
        <f ca="1"/>
        <v>0.25</v>
      </c>
      <c r="I71" s="264" t="str">
        <f ca="1"/>
        <v>COMERCIAL</v>
      </c>
      <c r="J71" s="265" t="str">
        <f ca="1"/>
        <v>Camaçari/BA</v>
      </c>
      <c r="K71" s="268" t="str">
        <f ca="1"/>
        <v>Inspeção Completa em 04 transformadores de 230KV - UTE APOARA</v>
      </c>
      <c r="L71" s="224"/>
    </row>
    <row r="72" spans="1:12" s="223" customFormat="1">
      <c r="A72" s="262">
        <f ca="1"/>
        <v>46223</v>
      </c>
      <c r="B72" s="263">
        <f ca="1"/>
        <v>59</v>
      </c>
      <c r="C72" s="264" t="str">
        <f ca="1"/>
        <v>🟠 Atenção</v>
      </c>
      <c r="D72" s="264" t="str">
        <f ca="1"/>
        <v>P-10191.26</v>
      </c>
      <c r="E72" s="265" t="str">
        <f ca="1"/>
        <v>TSEA</v>
      </c>
      <c r="F72" s="264" t="str">
        <f ca="1"/>
        <v>EM ABERTO</v>
      </c>
      <c r="G72" s="286">
        <f ca="1"/>
        <v>675700</v>
      </c>
      <c r="H72" s="267">
        <f ca="1"/>
        <v>0.25</v>
      </c>
      <c r="I72" s="264" t="str">
        <f ca="1"/>
        <v>COMERCIAL</v>
      </c>
      <c r="J72" s="265" t="str">
        <f ca="1"/>
        <v>São João da Barra/RJ</v>
      </c>
      <c r="K72" s="268" t="str">
        <f ca="1"/>
        <v xml:space="preserve">Montagem Completa de 04 transformadores de 525KV - CHINT </v>
      </c>
      <c r="L72" s="224"/>
    </row>
    <row r="73" spans="1:12" s="223" customFormat="1">
      <c r="A73" s="262">
        <f ca="1"/>
        <v>46223</v>
      </c>
      <c r="B73" s="263">
        <f ca="1"/>
        <v>59</v>
      </c>
      <c r="C73" s="264" t="str">
        <f ca="1"/>
        <v>🟠 Atenção</v>
      </c>
      <c r="D73" s="264" t="str">
        <f ca="1"/>
        <v>P-10192.26</v>
      </c>
      <c r="E73" s="265" t="str">
        <f ca="1"/>
        <v>TSEA</v>
      </c>
      <c r="F73" s="264" t="str">
        <f ca="1"/>
        <v>EM ABERTO</v>
      </c>
      <c r="G73" s="286">
        <f ca="1"/>
        <v>469190</v>
      </c>
      <c r="H73" s="267">
        <f ca="1"/>
        <v>0.25</v>
      </c>
      <c r="I73" s="264" t="str">
        <f ca="1"/>
        <v>COMERCIAL</v>
      </c>
      <c r="J73" s="265" t="str">
        <f ca="1"/>
        <v>SP E RJ</v>
      </c>
      <c r="K73" s="268" t="str">
        <f ca="1"/>
        <v xml:space="preserve">Montagem Completa de 04 transformadores de 138KV - SCALA </v>
      </c>
      <c r="L73" s="224"/>
    </row>
    <row r="74" spans="1:12" s="223" customFormat="1">
      <c r="A74" s="262">
        <f ca="1"/>
        <v>46223</v>
      </c>
      <c r="B74" s="263">
        <f ca="1"/>
        <v>59</v>
      </c>
      <c r="C74" s="264" t="str">
        <f ca="1"/>
        <v>🟠 Atenção</v>
      </c>
      <c r="D74" s="264" t="str">
        <f ca="1"/>
        <v>P-10194.26</v>
      </c>
      <c r="E74" s="265" t="str">
        <f ca="1"/>
        <v>PROMON ENGENHARIA</v>
      </c>
      <c r="F74" s="264" t="str">
        <f ca="1"/>
        <v>EM ABERTO</v>
      </c>
      <c r="G74" s="286">
        <f ca="1"/>
        <v>563250</v>
      </c>
      <c r="H74" s="267">
        <f ca="1"/>
        <v>0.25</v>
      </c>
      <c r="I74" s="264" t="str">
        <f ca="1"/>
        <v>COMERCIAL</v>
      </c>
      <c r="J74" s="265" t="str">
        <f ca="1"/>
        <v>Camaçari/BA</v>
      </c>
      <c r="K74" s="268" t="str">
        <f ca="1"/>
        <v>Inspeção Completa em 04 transformadores de 230KV - UTE GUARANI</v>
      </c>
      <c r="L74" s="224"/>
    </row>
    <row r="75" spans="1:12" s="223" customFormat="1">
      <c r="A75" s="262">
        <f ca="1"/>
        <v>46225</v>
      </c>
      <c r="B75" s="263">
        <f ca="1"/>
        <v>57</v>
      </c>
      <c r="C75" s="264" t="str">
        <f ca="1"/>
        <v>🟠 Atenção</v>
      </c>
      <c r="D75" s="264" t="str">
        <f ca="1"/>
        <v>P-10201.26</v>
      </c>
      <c r="E75" s="265" t="str">
        <f ca="1"/>
        <v>Tesla Manutenção</v>
      </c>
      <c r="F75" s="264" t="str">
        <f ca="1"/>
        <v>EM ABERTO</v>
      </c>
      <c r="G75" s="286">
        <f ca="1"/>
        <v>25240</v>
      </c>
      <c r="H75" s="267">
        <f ca="1"/>
        <v>0.3</v>
      </c>
      <c r="I75" s="264" t="str">
        <f ca="1"/>
        <v>COMERCIAL</v>
      </c>
      <c r="J75" s="265" t="str">
        <f ca="1"/>
        <v>Montes Claros/MG</v>
      </c>
      <c r="K75" s="268" t="str">
        <f ca="1"/>
        <v>Ensaio SFRA em 01 transformador de 40/50MVA - EUROFARMA</v>
      </c>
      <c r="L75" s="224"/>
    </row>
    <row r="76" spans="1:12" s="223" customFormat="1">
      <c r="A76" s="262">
        <f ca="1"/>
        <v>46225</v>
      </c>
      <c r="B76" s="263">
        <f ca="1"/>
        <v>57</v>
      </c>
      <c r="C76" s="264" t="str">
        <f ca="1"/>
        <v>🟠 Atenção</v>
      </c>
      <c r="D76" s="264" t="str">
        <f ca="1"/>
        <v>P-10202.26</v>
      </c>
      <c r="E76" s="265" t="str">
        <f ca="1"/>
        <v xml:space="preserve">Grantel Engenharia </v>
      </c>
      <c r="F76" s="264" t="str">
        <f ca="1"/>
        <v>EM ABERTO</v>
      </c>
      <c r="G76" s="286">
        <f ca="1"/>
        <v>2133990</v>
      </c>
      <c r="H76" s="267">
        <f ca="1"/>
        <v>0.27</v>
      </c>
      <c r="I76" s="264" t="str">
        <f ca="1"/>
        <v>COMERCIAL</v>
      </c>
      <c r="J76" s="265" t="str">
        <f ca="1"/>
        <v>Presidente Dutra/MA</v>
      </c>
      <c r="K76" s="268" t="str">
        <f ca="1"/>
        <v>Montagem e desmontagem de reatores de 500KV - AXIA</v>
      </c>
      <c r="L76" s="224"/>
    </row>
    <row r="77" spans="1:12" s="223" customFormat="1">
      <c r="A77" s="262">
        <f ca="1"/>
        <v>46226</v>
      </c>
      <c r="B77" s="263">
        <f ca="1"/>
        <v>56</v>
      </c>
      <c r="C77" s="264" t="str">
        <f ca="1"/>
        <v>🟠 Atenção</v>
      </c>
      <c r="D77" s="264" t="str">
        <f ca="1"/>
        <v>P-10216.26</v>
      </c>
      <c r="E77" s="265" t="str">
        <f ca="1"/>
        <v>Volkswagen</v>
      </c>
      <c r="F77" s="264" t="str">
        <f ca="1"/>
        <v>EM ABERTO</v>
      </c>
      <c r="G77" s="286">
        <f ca="1"/>
        <v>122120</v>
      </c>
      <c r="H77" s="267">
        <f ca="1"/>
        <v>0.3</v>
      </c>
      <c r="I77" s="264" t="str">
        <f ca="1"/>
        <v>COMERCIAL</v>
      </c>
      <c r="J77" s="265" t="str">
        <f ca="1"/>
        <v>São Bernardo do Campo/SP</v>
      </c>
      <c r="K77" s="268" t="str">
        <f ca="1"/>
        <v>Manutenção Corretiva em Transformador de AT - VOLKSWAGEN</v>
      </c>
      <c r="L77" s="224"/>
    </row>
    <row r="78" spans="1:12" s="223" customFormat="1">
      <c r="A78" s="262">
        <f ca="1"/>
        <v>46226</v>
      </c>
      <c r="B78" s="263">
        <f ca="1"/>
        <v>56</v>
      </c>
      <c r="C78" s="264" t="str">
        <f ca="1"/>
        <v>🟠 Atenção</v>
      </c>
      <c r="D78" s="264" t="str">
        <f ca="1"/>
        <v>P-10217.26</v>
      </c>
      <c r="E78" s="265" t="str">
        <f ca="1"/>
        <v xml:space="preserve">Grantel Engenharia </v>
      </c>
      <c r="F78" s="264" t="str">
        <f ca="1"/>
        <v>EM ABERTO</v>
      </c>
      <c r="G78" s="286">
        <f ca="1"/>
        <v>2098260</v>
      </c>
      <c r="H78" s="267">
        <f ca="1"/>
        <v>0.27</v>
      </c>
      <c r="I78" s="264" t="str">
        <f ca="1"/>
        <v>COMERCIAL</v>
      </c>
      <c r="J78" s="265" t="str">
        <f ca="1"/>
        <v>Campinas/SP</v>
      </c>
      <c r="K78" s="268" t="str">
        <f ca="1"/>
        <v>Desmontagem de Reatores de 500KV - AXIA</v>
      </c>
      <c r="L78" s="224"/>
    </row>
    <row r="79" spans="1:12" s="223" customFormat="1">
      <c r="A79" s="262">
        <f ca="1"/>
        <v>46227</v>
      </c>
      <c r="B79" s="263">
        <f ca="1"/>
        <v>55</v>
      </c>
      <c r="C79" s="264" t="str">
        <f ca="1"/>
        <v>🟠 Atenção</v>
      </c>
      <c r="D79" s="264" t="str">
        <f ca="1"/>
        <v>P-10220.26</v>
      </c>
      <c r="E79" s="265" t="str">
        <f ca="1"/>
        <v>WEG</v>
      </c>
      <c r="F79" s="264" t="str">
        <f ca="1"/>
        <v>EM ABERTO</v>
      </c>
      <c r="G79" s="286">
        <f ca="1"/>
        <v>348540</v>
      </c>
      <c r="H79" s="267">
        <f ca="1"/>
        <v>0.27</v>
      </c>
      <c r="I79" s="264" t="str">
        <f ca="1"/>
        <v>COMERCIAL</v>
      </c>
      <c r="J79" s="265" t="str">
        <f ca="1"/>
        <v>Indaiatuba/SP</v>
      </c>
      <c r="K79" s="268" t="str">
        <f ca="1"/>
        <v>Montagem Completa de 02 transformadores de 138KV - CPFL</v>
      </c>
      <c r="L79" s="224"/>
    </row>
    <row r="80" spans="1:12" s="223" customFormat="1">
      <c r="A80" s="262">
        <f ca="1"/>
        <v>46230</v>
      </c>
      <c r="B80" s="263">
        <f ca="1"/>
        <v>52</v>
      </c>
      <c r="C80" s="264" t="str">
        <f ca="1"/>
        <v>🟠 Atenção</v>
      </c>
      <c r="D80" s="264" t="str">
        <f ca="1"/>
        <v>P-10226.26</v>
      </c>
      <c r="E80" s="265" t="str">
        <f ca="1"/>
        <v>WEG</v>
      </c>
      <c r="F80" s="264" t="str">
        <f ca="1"/>
        <v>EM ABERTO</v>
      </c>
      <c r="G80" s="286">
        <f ca="1"/>
        <v>261140</v>
      </c>
      <c r="H80" s="267">
        <f ca="1"/>
        <v>0.27</v>
      </c>
      <c r="I80" s="264" t="str">
        <f ca="1"/>
        <v>COMERCIAL</v>
      </c>
      <c r="J80" s="265" t="str">
        <f ca="1"/>
        <v>Coelba/BA</v>
      </c>
      <c r="K80" s="268" t="str">
        <f ca="1"/>
        <v>Manutenção Corretiva em um transformador de 138KV - NEO ENERGIA</v>
      </c>
      <c r="L80" s="224"/>
    </row>
    <row r="81" spans="1:12" s="223" customFormat="1">
      <c r="A81" s="262">
        <f ca="1"/>
        <v>46230</v>
      </c>
      <c r="B81" s="263">
        <f ca="1"/>
        <v>52</v>
      </c>
      <c r="C81" s="264" t="str">
        <f ca="1"/>
        <v>🟠 Atenção</v>
      </c>
      <c r="D81" s="264" t="str">
        <f ca="1"/>
        <v>P-10229.26</v>
      </c>
      <c r="E81" s="265" t="str">
        <f ca="1"/>
        <v>BLUTRAFOS</v>
      </c>
      <c r="F81" s="264" t="str">
        <f ca="1"/>
        <v>EM ABERTO</v>
      </c>
      <c r="G81" s="286">
        <f ca="1"/>
        <v>81520</v>
      </c>
      <c r="H81" s="267">
        <f ca="1"/>
        <v>0.25</v>
      </c>
      <c r="I81" s="264" t="str">
        <f ca="1"/>
        <v>COMERCIAL</v>
      </c>
      <c r="J81" s="265" t="str">
        <f ca="1"/>
        <v>Mogi Guaçu/SP</v>
      </c>
      <c r="K81" s="268" t="str">
        <f ca="1"/>
        <v xml:space="preserve">Manutenção Corretiva em um Transformador de 4,6KV - BLUTRAFOS </v>
      </c>
      <c r="L81" s="224"/>
    </row>
    <row r="82" spans="1:12" s="223" customFormat="1">
      <c r="A82" s="262">
        <f ca="1"/>
        <v>46230</v>
      </c>
      <c r="B82" s="263">
        <f ca="1"/>
        <v>52</v>
      </c>
      <c r="C82" s="264" t="str">
        <f ca="1"/>
        <v>🟠 Atenção</v>
      </c>
      <c r="D82" s="264" t="str">
        <f ca="1"/>
        <v>P-10230.26</v>
      </c>
      <c r="E82" s="265" t="str">
        <f ca="1"/>
        <v>MR DO BRASIL</v>
      </c>
      <c r="F82" s="264" t="str">
        <f ca="1"/>
        <v>EM ABERTO</v>
      </c>
      <c r="G82" s="286">
        <f ca="1"/>
        <v>2370</v>
      </c>
      <c r="H82" s="267">
        <f ca="1"/>
        <v>1</v>
      </c>
      <c r="I82" s="264" t="str">
        <f ca="1"/>
        <v>COMERCIAL</v>
      </c>
      <c r="J82" s="265" t="str">
        <f ca="1"/>
        <v>São Paulo/SP</v>
      </c>
      <c r="K82" s="268" t="str">
        <f ca="1"/>
        <v>Locação de Tanque Auxiliar - MR DO BRASIL</v>
      </c>
      <c r="L82" s="224"/>
    </row>
    <row r="83" spans="1:12" s="223" customFormat="1">
      <c r="A83" s="262">
        <f ca="1"/>
        <v>46231</v>
      </c>
      <c r="B83" s="263">
        <f ca="1"/>
        <v>51</v>
      </c>
      <c r="C83" s="264" t="str">
        <f ca="1"/>
        <v>🟠 Atenção</v>
      </c>
      <c r="D83" s="264" t="str">
        <f ca="1"/>
        <v>P-10238.26</v>
      </c>
      <c r="E83" s="265" t="str">
        <f ca="1"/>
        <v>GRU AIPORT</v>
      </c>
      <c r="F83" s="264" t="str">
        <f ca="1"/>
        <v>EM ABERTO</v>
      </c>
      <c r="G83" s="286">
        <f ca="1"/>
        <v>119800</v>
      </c>
      <c r="H83" s="267">
        <f ca="1"/>
        <v>0.25</v>
      </c>
      <c r="I83" s="264" t="str">
        <f ca="1"/>
        <v>COMERCIAL</v>
      </c>
      <c r="J83" s="265" t="str">
        <f ca="1"/>
        <v>Guarulhos/SP</v>
      </c>
      <c r="K83" s="268" t="str">
        <f ca="1"/>
        <v>Manuntenção Corretiva em 02 transformadores de 1.000KVA - GRU AIRPORT</v>
      </c>
      <c r="L83" s="224"/>
    </row>
    <row r="84" spans="1:12" s="223" customFormat="1">
      <c r="A84" s="262">
        <f ca="1"/>
        <v>46233</v>
      </c>
      <c r="B84" s="263">
        <f ca="1"/>
        <v>49</v>
      </c>
      <c r="C84" s="264" t="str">
        <f ca="1"/>
        <v>🟠 Atenção</v>
      </c>
      <c r="D84" s="264" t="str">
        <f ca="1"/>
        <v>P-10243.26</v>
      </c>
      <c r="E84" s="265" t="str">
        <f ca="1"/>
        <v>WEG</v>
      </c>
      <c r="F84" s="264" t="str">
        <f ca="1"/>
        <v>EM ABERTO</v>
      </c>
      <c r="G84" s="286">
        <f ca="1"/>
        <v>165500</v>
      </c>
      <c r="H84" s="267">
        <f ca="1"/>
        <v>0.27</v>
      </c>
      <c r="I84" s="264" t="str">
        <f ca="1"/>
        <v>COMERCIAL</v>
      </c>
      <c r="J84" s="265" t="str">
        <f ca="1"/>
        <v>São Joaquim de Bicas/MG</v>
      </c>
      <c r="K84" s="268" t="str">
        <f ca="1"/>
        <v>Montagem Completa de 01 transformador de 138KV - CEMIG</v>
      </c>
      <c r="L84" s="224"/>
    </row>
    <row r="85" spans="1:12" s="223" customFormat="1">
      <c r="A85" s="262">
        <f ca="1"/>
        <v>46233</v>
      </c>
      <c r="B85" s="263">
        <f ca="1"/>
        <v>49</v>
      </c>
      <c r="C85" s="264" t="str">
        <f ca="1"/>
        <v>🟠 Atenção</v>
      </c>
      <c r="D85" s="264" t="str">
        <f ca="1"/>
        <v>P-10244.26</v>
      </c>
      <c r="E85" s="265" t="str">
        <f ca="1"/>
        <v xml:space="preserve">CPFL RENOVAVEIS </v>
      </c>
      <c r="F85" s="264" t="str">
        <f ca="1"/>
        <v>EM ABERTO</v>
      </c>
      <c r="G85" s="286">
        <f ca="1"/>
        <v>164725.5</v>
      </c>
      <c r="H85" s="267">
        <f ca="1"/>
        <v>0.28999999999999998</v>
      </c>
      <c r="I85" s="264" t="str">
        <f ca="1"/>
        <v>COMERCIAL</v>
      </c>
      <c r="J85" s="265" t="str">
        <f ca="1"/>
        <v>Xavantina/SC</v>
      </c>
      <c r="K85" s="268" t="str">
        <f ca="1"/>
        <v>Manutenção Corretiva em 01 transformador Trifasico de 69KV - PCH PLANO ALTO</v>
      </c>
      <c r="L85" s="224"/>
    </row>
    <row r="86" spans="1:12" s="223" customFormat="1">
      <c r="A86" s="262">
        <f ca="1"/>
        <v>46233</v>
      </c>
      <c r="B86" s="263">
        <f ca="1"/>
        <v>49</v>
      </c>
      <c r="C86" s="264" t="str">
        <f ca="1"/>
        <v>🟠 Atenção</v>
      </c>
      <c r="D86" s="264" t="str">
        <f ca="1"/>
        <v>P-10258.26</v>
      </c>
      <c r="E86" s="265" t="str">
        <f ca="1"/>
        <v>CHINT</v>
      </c>
      <c r="F86" s="264" t="str">
        <f ca="1"/>
        <v>EM ABERTO</v>
      </c>
      <c r="G86" s="286">
        <f ca="1"/>
        <v>272836</v>
      </c>
      <c r="H86" s="267">
        <f ca="1"/>
        <v>0.26</v>
      </c>
      <c r="I86" s="264" t="str">
        <f ca="1"/>
        <v>COMERCIAL</v>
      </c>
      <c r="J86" s="265" t="str">
        <f ca="1"/>
        <v>Aracruz/ES</v>
      </c>
      <c r="K86" s="268" t="str">
        <f ca="1"/>
        <v xml:space="preserve">Montagem Completa de 01 transformador de 138KV - SUZANO </v>
      </c>
      <c r="L86" s="224"/>
    </row>
    <row r="87" spans="1:12" s="223" customFormat="1">
      <c r="A87" s="262">
        <f ca="1"/>
        <v>46234</v>
      </c>
      <c r="B87" s="263">
        <f ca="1"/>
        <v>48</v>
      </c>
      <c r="C87" s="264" t="str">
        <f ca="1"/>
        <v>🟠 Atenção</v>
      </c>
      <c r="D87" s="264" t="str">
        <f ca="1"/>
        <v>P-10259.26</v>
      </c>
      <c r="E87" s="265" t="str">
        <f ca="1"/>
        <v>WEG</v>
      </c>
      <c r="F87" s="264" t="str">
        <f ca="1"/>
        <v>EM ABERTO</v>
      </c>
      <c r="G87" s="286">
        <f ca="1"/>
        <v>356930</v>
      </c>
      <c r="H87" s="267">
        <f ca="1"/>
        <v>0.25</v>
      </c>
      <c r="I87" s="264" t="str">
        <f ca="1"/>
        <v>COMERCIAL</v>
      </c>
      <c r="J87" s="265" t="str">
        <f ca="1"/>
        <v>São Desiderio/BA</v>
      </c>
      <c r="K87" s="268" t="str">
        <f ca="1"/>
        <v>Manutenção Corretiva em 01 transformador de 230KV - TAESA</v>
      </c>
      <c r="L87" s="224"/>
    </row>
    <row r="88" spans="1:12" s="223" customFormat="1">
      <c r="A88" s="262">
        <f ca="1"/>
        <v>46234</v>
      </c>
      <c r="B88" s="263">
        <f ca="1"/>
        <v>48</v>
      </c>
      <c r="C88" s="264" t="str">
        <f ca="1"/>
        <v>🟠 Atenção</v>
      </c>
      <c r="D88" s="264" t="str">
        <f ca="1"/>
        <v>P-10261.26</v>
      </c>
      <c r="E88" s="265" t="str">
        <f ca="1"/>
        <v>Capua Engenharia</v>
      </c>
      <c r="F88" s="264" t="str">
        <f ca="1"/>
        <v>NEGOCIAÇÃO</v>
      </c>
      <c r="G88" s="286">
        <f ca="1"/>
        <v>192980</v>
      </c>
      <c r="H88" s="267">
        <f ca="1"/>
        <v>0.27</v>
      </c>
      <c r="I88" s="264" t="str">
        <f ca="1"/>
        <v>COMERCIAL</v>
      </c>
      <c r="J88" s="265" t="str">
        <f ca="1"/>
        <v>Barueri/SP</v>
      </c>
      <c r="K88" s="268" t="str">
        <f ca="1"/>
        <v>ADITIVO - Manutençã Corretiva em transformadores - SABESP</v>
      </c>
      <c r="L88" s="224"/>
    </row>
    <row r="89" spans="1:12" s="223" customFormat="1">
      <c r="A89" s="262">
        <f ca="1"/>
        <v>46238</v>
      </c>
      <c r="B89" s="263">
        <f ca="1"/>
        <v>44</v>
      </c>
      <c r="C89" s="264" t="str">
        <f ca="1"/>
        <v>🟠 Atenção</v>
      </c>
      <c r="D89" s="264" t="str">
        <f ca="1"/>
        <v>P-10268.26</v>
      </c>
      <c r="E89" s="265" t="str">
        <f ca="1"/>
        <v>M2X</v>
      </c>
      <c r="F89" s="264" t="str">
        <f ca="1"/>
        <v>EM ABERTO</v>
      </c>
      <c r="G89" s="286">
        <f ca="1"/>
        <v>42920</v>
      </c>
      <c r="H89" s="267">
        <f ca="1"/>
        <v>0.3</v>
      </c>
      <c r="I89" s="264" t="str">
        <f ca="1"/>
        <v>COMERCIAL</v>
      </c>
      <c r="J89" s="265" t="str">
        <f ca="1"/>
        <v>Guarulhos/SP</v>
      </c>
      <c r="K89" s="268" t="str">
        <f ca="1"/>
        <v>Manutenção Corretiva em 01 Transformador de 88KV - M2X</v>
      </c>
      <c r="L89" s="224"/>
    </row>
    <row r="90" spans="1:12" s="223" customFormat="1">
      <c r="A90" s="262">
        <f ca="1"/>
        <v>46238</v>
      </c>
      <c r="B90" s="263">
        <f ca="1"/>
        <v>44</v>
      </c>
      <c r="C90" s="264" t="str">
        <f ca="1"/>
        <v>🟠 Atenção</v>
      </c>
      <c r="D90" s="264" t="str">
        <f ca="1"/>
        <v>P-10269.26</v>
      </c>
      <c r="E90" s="265" t="str">
        <f ca="1"/>
        <v>CHINT</v>
      </c>
      <c r="F90" s="264" t="str">
        <f ca="1"/>
        <v>EM ABERTO</v>
      </c>
      <c r="G90" s="286">
        <f ca="1"/>
        <v>530500</v>
      </c>
      <c r="H90" s="267">
        <f ca="1"/>
        <v>0.26</v>
      </c>
      <c r="I90" s="264" t="str">
        <f ca="1"/>
        <v>COMERCIAL</v>
      </c>
      <c r="J90" s="265" t="str">
        <f ca="1"/>
        <v>Cascavel/PR</v>
      </c>
      <c r="K90" s="268" t="str">
        <f ca="1"/>
        <v>Montagem Completa de 02 transformadores de 230 KV - COPEL</v>
      </c>
      <c r="L90" s="224"/>
    </row>
    <row r="91" spans="1:12" s="223" customFormat="1">
      <c r="A91" s="262">
        <f ca="1"/>
        <v>46238</v>
      </c>
      <c r="B91" s="263">
        <f ca="1"/>
        <v>44</v>
      </c>
      <c r="C91" s="264" t="str">
        <f ca="1"/>
        <v>🟠 Atenção</v>
      </c>
      <c r="D91" s="264" t="str">
        <f ca="1"/>
        <v>P-10274.26</v>
      </c>
      <c r="E91" s="265" t="str">
        <f ca="1"/>
        <v>WEG</v>
      </c>
      <c r="F91" s="264" t="str">
        <f ca="1"/>
        <v>EM ABERTO</v>
      </c>
      <c r="G91" s="286">
        <f ca="1"/>
        <v>232030</v>
      </c>
      <c r="H91" s="267">
        <f ca="1"/>
        <v>0.3</v>
      </c>
      <c r="I91" s="264" t="str">
        <f ca="1"/>
        <v>COMERCIAL</v>
      </c>
      <c r="J91" s="265" t="str">
        <f ca="1"/>
        <v>Cordeirópolis/SP</v>
      </c>
      <c r="K91" s="268" t="str">
        <f ca="1"/>
        <v>Montagem Completa de 02 transformadores de 138KV - KARINA E VIVA PISOS</v>
      </c>
      <c r="L91" s="224"/>
    </row>
    <row r="92" spans="1:12" s="223" customFormat="1">
      <c r="A92" s="262">
        <f ca="1"/>
        <v>46239</v>
      </c>
      <c r="B92" s="263">
        <f ca="1"/>
        <v>43</v>
      </c>
      <c r="C92" s="264" t="str">
        <f ca="1"/>
        <v>🟠 Atenção</v>
      </c>
      <c r="D92" s="264" t="str">
        <f ca="1"/>
        <v>P-10287.26</v>
      </c>
      <c r="E92" s="265" t="str">
        <f ca="1"/>
        <v>WEG</v>
      </c>
      <c r="F92" s="264" t="str">
        <f ca="1"/>
        <v>EM ABERTO</v>
      </c>
      <c r="G92" s="286">
        <f ca="1"/>
        <v>199800</v>
      </c>
      <c r="H92" s="267">
        <f ca="1"/>
        <v>0.28999999999999998</v>
      </c>
      <c r="I92" s="264" t="str">
        <f ca="1"/>
        <v>COMERCIAL</v>
      </c>
      <c r="J92" s="265" t="str">
        <f ca="1"/>
        <v>Estrela do Sul/MG</v>
      </c>
      <c r="K92" s="268" t="str">
        <f ca="1"/>
        <v xml:space="preserve">Montagem Completa de 01 transformador de 138KV - CEMIG SKID </v>
      </c>
      <c r="L92" s="224"/>
    </row>
    <row r="93" spans="1:12" s="223" customFormat="1">
      <c r="A93" s="262">
        <f ca="1"/>
        <v>46244</v>
      </c>
      <c r="B93" s="263">
        <f ca="1"/>
        <v>38</v>
      </c>
      <c r="C93" s="264" t="str">
        <f ca="1"/>
        <v>🟠 Atenção</v>
      </c>
      <c r="D93" s="264" t="str">
        <f ca="1"/>
        <v>P-10296.26</v>
      </c>
      <c r="E93" s="265" t="str">
        <f ca="1"/>
        <v>WEG</v>
      </c>
      <c r="F93" s="264" t="str">
        <f ca="1"/>
        <v>EM ABERTO</v>
      </c>
      <c r="G93" s="286">
        <f ca="1"/>
        <v>686800</v>
      </c>
      <c r="H93" s="267">
        <f ca="1"/>
        <v>0.25</v>
      </c>
      <c r="I93" s="264" t="str">
        <f ca="1"/>
        <v>COMERCIAL</v>
      </c>
      <c r="J93" s="265" t="str">
        <f ca="1"/>
        <v>São Jose dos PinhaIs/PR</v>
      </c>
      <c r="K93" s="268" t="str">
        <f ca="1"/>
        <v>Montagem Completa de 04 Reatores de 525KV - COPEL</v>
      </c>
      <c r="L93" s="224"/>
    </row>
    <row r="94" spans="1:12" s="223" customFormat="1">
      <c r="A94" s="262">
        <f ca="1"/>
        <v>46244</v>
      </c>
      <c r="B94" s="263">
        <f ca="1"/>
        <v>38</v>
      </c>
      <c r="C94" s="264" t="str">
        <f ca="1"/>
        <v>🟠 Atenção</v>
      </c>
      <c r="D94" s="264" t="str">
        <f ca="1"/>
        <v>P-10297.26</v>
      </c>
      <c r="E94" s="265" t="str">
        <f ca="1"/>
        <v>WEG</v>
      </c>
      <c r="F94" s="264" t="str">
        <f ca="1"/>
        <v>EM ABERTO</v>
      </c>
      <c r="G94" s="286">
        <f ca="1"/>
        <v>594825</v>
      </c>
      <c r="H94" s="267">
        <f ca="1"/>
        <v>0.26</v>
      </c>
      <c r="I94" s="264" t="str">
        <f ca="1"/>
        <v>COMERCIAL</v>
      </c>
      <c r="J94" s="265" t="str">
        <f ca="1"/>
        <v>Governador Valadares/MG</v>
      </c>
      <c r="K94" s="268" t="str">
        <f ca="1"/>
        <v>Montagem Completa de 03 autotransformadores de 230KV - CEMIG</v>
      </c>
      <c r="L94" s="224"/>
    </row>
    <row r="95" spans="1:12" s="223" customFormat="1">
      <c r="A95" s="262">
        <f ca="1"/>
        <v>46244</v>
      </c>
      <c r="B95" s="263">
        <f ca="1"/>
        <v>38</v>
      </c>
      <c r="C95" s="264" t="str">
        <f ca="1"/>
        <v>🟠 Atenção</v>
      </c>
      <c r="D95" s="264" t="str">
        <f ca="1"/>
        <v>P-10298.26</v>
      </c>
      <c r="E95" s="265" t="str">
        <f ca="1"/>
        <v>WEG</v>
      </c>
      <c r="F95" s="264" t="str">
        <f ca="1"/>
        <v>EM ABERTO</v>
      </c>
      <c r="G95" s="286">
        <f ca="1"/>
        <v>324790</v>
      </c>
      <c r="H95" s="267">
        <f ca="1"/>
        <v>0.3</v>
      </c>
      <c r="I95" s="264" t="str">
        <f ca="1"/>
        <v>COMERCIAL</v>
      </c>
      <c r="J95" s="265" t="str">
        <f ca="1"/>
        <v>Maraba/PA</v>
      </c>
      <c r="K95" s="268" t="str">
        <f ca="1"/>
        <v xml:space="preserve">Reimpregnação da Parte Ativa de 02 Autotransformadores de 550KV - AXIA </v>
      </c>
      <c r="L95" s="224"/>
    </row>
    <row r="96" spans="1:12" s="223" customFormat="1">
      <c r="A96" s="262">
        <f ca="1"/>
        <v>46244</v>
      </c>
      <c r="B96" s="263">
        <f ca="1"/>
        <v>38</v>
      </c>
      <c r="C96" s="264" t="str">
        <f ca="1"/>
        <v>🟠 Atenção</v>
      </c>
      <c r="D96" s="264" t="str">
        <f ca="1"/>
        <v>P-10302.26</v>
      </c>
      <c r="E96" s="265" t="str">
        <f ca="1"/>
        <v>SUNGROW</v>
      </c>
      <c r="F96" s="264" t="str">
        <f ca="1"/>
        <v>EM ABERTO</v>
      </c>
      <c r="G96" s="286">
        <f ca="1"/>
        <v>34150</v>
      </c>
      <c r="H96" s="267">
        <f ca="1"/>
        <v>0.24</v>
      </c>
      <c r="I96" s="264" t="str">
        <f ca="1"/>
        <v>COMERCIAL</v>
      </c>
      <c r="J96" s="265" t="str">
        <f ca="1"/>
        <v>Paracatu/MG</v>
      </c>
      <c r="K96" s="268" t="str">
        <f ca="1"/>
        <v>Fornecimento de 1.000 L de óleo Isolante - ATLAS</v>
      </c>
      <c r="L96" s="224"/>
    </row>
    <row r="97" spans="1:12" s="223" customFormat="1">
      <c r="A97" s="262">
        <f ca="1"/>
        <v>46244</v>
      </c>
      <c r="B97" s="263">
        <f ca="1"/>
        <v>38</v>
      </c>
      <c r="C97" s="264" t="str">
        <f ca="1"/>
        <v>🟠 Atenção</v>
      </c>
      <c r="D97" s="264" t="str">
        <f ca="1"/>
        <v>P-10303.26</v>
      </c>
      <c r="E97" s="265" t="str">
        <f ca="1"/>
        <v>WEG</v>
      </c>
      <c r="F97" s="264" t="str">
        <f ca="1"/>
        <v>EM ABERTO</v>
      </c>
      <c r="G97" s="286">
        <f ca="1"/>
        <v>2185</v>
      </c>
      <c r="H97" s="267">
        <f ca="1"/>
        <v>1.4E-2</v>
      </c>
      <c r="I97" s="264" t="str">
        <f ca="1"/>
        <v>TÉCNICO</v>
      </c>
      <c r="J97" s="265" t="str">
        <f ca="1"/>
        <v>Santana de Parnaíba/SP</v>
      </c>
      <c r="K97" s="268" t="str">
        <f ca="1"/>
        <v>ADITIVO - Locação de Bomba de Vácuo adicional - CTEEP</v>
      </c>
      <c r="L97" s="224"/>
    </row>
    <row r="98" spans="1:12" s="223" customFormat="1">
      <c r="A98" s="262">
        <f ca="1"/>
        <v>46245</v>
      </c>
      <c r="B98" s="263">
        <f ca="1"/>
        <v>37</v>
      </c>
      <c r="C98" s="264" t="str">
        <f ca="1"/>
        <v>🟠 Atenção</v>
      </c>
      <c r="D98" s="264" t="str">
        <f ca="1"/>
        <v>P-10305.26</v>
      </c>
      <c r="E98" s="265" t="str">
        <f ca="1"/>
        <v>Capua Engenharia</v>
      </c>
      <c r="F98" s="264" t="str">
        <f ca="1"/>
        <v>NEGOCIAÇÃO</v>
      </c>
      <c r="G98" s="286">
        <f ca="1"/>
        <v>41360</v>
      </c>
      <c r="H98" s="267">
        <f ca="1"/>
        <v>0.3</v>
      </c>
      <c r="I98" s="264" t="str">
        <f ca="1"/>
        <v>COMERCIAL</v>
      </c>
      <c r="J98" s="265" t="str">
        <f ca="1"/>
        <v>Barueri/SP</v>
      </c>
      <c r="K98" s="268" t="str">
        <f ca="1"/>
        <v>Fornecimento e Substituição de Bucha de AT em um transformador - SABESP</v>
      </c>
      <c r="L98" s="224"/>
    </row>
    <row r="99" spans="1:12" s="223" customFormat="1">
      <c r="A99" s="262">
        <f ca="1"/>
        <v>46245</v>
      </c>
      <c r="B99" s="263">
        <f ca="1"/>
        <v>37</v>
      </c>
      <c r="C99" s="264" t="str">
        <f ca="1"/>
        <v>🟠 Atenção</v>
      </c>
      <c r="D99" s="264" t="str">
        <f ca="1"/>
        <v>P-10307.26</v>
      </c>
      <c r="E99" s="265" t="str">
        <f ca="1"/>
        <v>Suzano Papel &amp; Celulose</v>
      </c>
      <c r="F99" s="264" t="str">
        <f ca="1"/>
        <v>EM ABERTO</v>
      </c>
      <c r="G99" s="286">
        <f ca="1"/>
        <v>2000000</v>
      </c>
      <c r="H99" s="267">
        <f ca="1"/>
        <v>0.25</v>
      </c>
      <c r="I99" s="264" t="str">
        <f ca="1"/>
        <v>COMERCIAL</v>
      </c>
      <c r="J99" s="265" t="str">
        <f ca="1"/>
        <v>Limeira/SP</v>
      </c>
      <c r="K99" s="268" t="str">
        <f ca="1"/>
        <v>Manutenção Corretiva e Preventiva em transformadores - SUZANO PAPEL &amp; CELULOSE</v>
      </c>
      <c r="L99" s="224"/>
    </row>
    <row r="100" spans="1:12" s="223" customFormat="1">
      <c r="A100" s="262">
        <f ca="1"/>
        <v>46247</v>
      </c>
      <c r="B100" s="263">
        <f ca="1"/>
        <v>35</v>
      </c>
      <c r="C100" s="264" t="str">
        <f ca="1"/>
        <v>🟠 Atenção</v>
      </c>
      <c r="D100" s="264" t="str">
        <f ca="1"/>
        <v>P-10314.26</v>
      </c>
      <c r="E100" s="265" t="str">
        <f ca="1"/>
        <v>Tereme</v>
      </c>
      <c r="F100" s="264" t="str">
        <f ca="1"/>
        <v>EM ABERTO</v>
      </c>
      <c r="G100" s="286">
        <f ca="1"/>
        <v>66630</v>
      </c>
      <c r="H100" s="267">
        <f ca="1"/>
        <v>0.3</v>
      </c>
      <c r="I100" s="264" t="str">
        <f ca="1"/>
        <v>COMERCIAL</v>
      </c>
      <c r="J100" s="265" t="str">
        <f ca="1"/>
        <v>Vitoria/ES</v>
      </c>
      <c r="K100" s="268" t="str">
        <f ca="1"/>
        <v>Tratamento Termovácuo em 03 transformadores de AT - VALE TUBARÃO</v>
      </c>
      <c r="L100" s="224"/>
    </row>
    <row r="101" spans="1:12" s="223" customFormat="1">
      <c r="A101" s="262">
        <f ca="1"/>
        <v>46247</v>
      </c>
      <c r="B101" s="263">
        <f ca="1"/>
        <v>35</v>
      </c>
      <c r="C101" s="264" t="str">
        <f ca="1"/>
        <v>🟠 Atenção</v>
      </c>
      <c r="D101" s="264" t="str">
        <f ca="1"/>
        <v>P-10329.26</v>
      </c>
      <c r="E101" s="265" t="str">
        <f ca="1"/>
        <v>WEG</v>
      </c>
      <c r="F101" s="264" t="str">
        <f ca="1"/>
        <v>EM ABERTO</v>
      </c>
      <c r="G101" s="286">
        <f ca="1"/>
        <v>539700</v>
      </c>
      <c r="H101" s="267">
        <f ca="1"/>
        <v>0.26</v>
      </c>
      <c r="I101" s="264" t="str">
        <f ca="1"/>
        <v>COMERCIAL</v>
      </c>
      <c r="J101" s="265" t="str">
        <f ca="1"/>
        <v>Aparecida de Goiania/GO</v>
      </c>
      <c r="K101" s="268" t="str">
        <f ca="1"/>
        <v>Montagem Completa de 03 Reatores de 362KV - AXIA</v>
      </c>
      <c r="L101" s="224"/>
    </row>
    <row r="102" spans="1:12" s="223" customFormat="1">
      <c r="A102" s="262">
        <f ca="1"/>
        <v>46247</v>
      </c>
      <c r="B102" s="263">
        <f ca="1"/>
        <v>35</v>
      </c>
      <c r="C102" s="264" t="str">
        <f ca="1"/>
        <v>🟠 Atenção</v>
      </c>
      <c r="D102" s="264" t="str">
        <f ca="1"/>
        <v>P-10330.26</v>
      </c>
      <c r="E102" s="265" t="str">
        <f ca="1"/>
        <v>WEG</v>
      </c>
      <c r="F102" s="264" t="str">
        <f ca="1"/>
        <v>EM ABERTO</v>
      </c>
      <c r="G102" s="286">
        <f ca="1"/>
        <v>249900</v>
      </c>
      <c r="H102" s="267">
        <f ca="1"/>
        <v>0.24959999999999999</v>
      </c>
      <c r="I102" s="264" t="str">
        <f ca="1"/>
        <v>COMERCIAL</v>
      </c>
      <c r="J102" s="265" t="str">
        <f ca="1"/>
        <v>Capivari de Baixo/SC</v>
      </c>
      <c r="K102" s="268" t="str">
        <f ca="1"/>
        <v>Montagem Completa de 01 Autotransformador de 230kv - AXIA</v>
      </c>
      <c r="L102" s="224"/>
    </row>
    <row r="103" spans="1:12" s="223" customFormat="1">
      <c r="A103" s="262">
        <f ca="1"/>
        <v>46248</v>
      </c>
      <c r="B103" s="263">
        <f ca="1"/>
        <v>34</v>
      </c>
      <c r="C103" s="264" t="str">
        <f ca="1"/>
        <v>🟠 Atenção</v>
      </c>
      <c r="D103" s="264" t="str">
        <f ca="1"/>
        <v>P-10337.26</v>
      </c>
      <c r="E103" s="265" t="str">
        <f ca="1"/>
        <v>WEG</v>
      </c>
      <c r="F103" s="264" t="str">
        <f ca="1"/>
        <v>NEGOCIAÇÃO</v>
      </c>
      <c r="G103" s="286">
        <f ca="1"/>
        <v>3902</v>
      </c>
      <c r="H103" s="267">
        <f ca="1"/>
        <v>0.3</v>
      </c>
      <c r="I103" s="264" t="str">
        <f ca="1"/>
        <v>COMERCIAL</v>
      </c>
      <c r="J103" s="265" t="str">
        <f ca="1"/>
        <v>Indaiatuba/SP</v>
      </c>
      <c r="K103" s="268" t="str">
        <f ca="1"/>
        <v>Manutenção Corretiva em um transformador de 138KV - CPFL</v>
      </c>
      <c r="L103" s="224"/>
    </row>
    <row r="104" spans="1:12" s="223" customFormat="1">
      <c r="A104" s="262">
        <f ca="1"/>
        <v>46248</v>
      </c>
      <c r="B104" s="263">
        <f ca="1"/>
        <v>34</v>
      </c>
      <c r="C104" s="264" t="str">
        <f ca="1"/>
        <v>🟠 Atenção</v>
      </c>
      <c r="D104" s="264" t="str">
        <f ca="1"/>
        <v>P-10341.26</v>
      </c>
      <c r="E104" s="265" t="str">
        <f ca="1"/>
        <v>CHINT</v>
      </c>
      <c r="F104" s="264" t="str">
        <f ca="1"/>
        <v>EM ABERTO</v>
      </c>
      <c r="G104" s="286">
        <f ca="1"/>
        <v>625665</v>
      </c>
      <c r="H104" s="267">
        <f ca="1"/>
        <v>0.26</v>
      </c>
      <c r="I104" s="264" t="str">
        <f ca="1"/>
        <v>COMERCIAL</v>
      </c>
      <c r="J104" s="265" t="str">
        <f ca="1"/>
        <v>São Paulo/SP</v>
      </c>
      <c r="K104" s="268" t="str">
        <f ca="1"/>
        <v>Montagem Completa de 12 transformadores trifásicos entre 440kv a 525kv - CASA DOS VENTOS</v>
      </c>
      <c r="L104" s="224"/>
    </row>
    <row r="105" spans="1:12" s="223" customFormat="1">
      <c r="A105" s="262">
        <f ca="1"/>
        <v>46251</v>
      </c>
      <c r="B105" s="263">
        <f ca="1"/>
        <v>31</v>
      </c>
      <c r="C105" s="264" t="str">
        <f ca="1"/>
        <v>🟠 Atenção</v>
      </c>
      <c r="D105" s="264" t="str">
        <f ca="1"/>
        <v>P-10345.26</v>
      </c>
      <c r="E105" s="265" t="str">
        <f ca="1"/>
        <v>WEG</v>
      </c>
      <c r="F105" s="264" t="str">
        <f ca="1"/>
        <v>NEGOCIAÇÃO</v>
      </c>
      <c r="G105" s="286">
        <f ca="1"/>
        <v>23830</v>
      </c>
      <c r="H105" s="267">
        <f ca="1"/>
        <v>0.25</v>
      </c>
      <c r="I105" s="264" t="str">
        <f ca="1"/>
        <v>TÉCNICO</v>
      </c>
      <c r="J105" s="265" t="str">
        <f ca="1"/>
        <v>Barcarena/PA</v>
      </c>
      <c r="K105" s="268" t="str">
        <f ca="1"/>
        <v>Inspeção e Substituição do sensor da Membrana em um transformador - PORTOCEM</v>
      </c>
      <c r="L105" s="224"/>
    </row>
    <row r="106" spans="1:12" s="223" customFormat="1">
      <c r="A106" s="262">
        <f ca="1"/>
        <v>46251</v>
      </c>
      <c r="B106" s="263">
        <f ca="1"/>
        <v>31</v>
      </c>
      <c r="C106" s="264" t="str">
        <f ca="1"/>
        <v>🟠 Atenção</v>
      </c>
      <c r="D106" s="264" t="str">
        <f ca="1"/>
        <v>P-10346.26</v>
      </c>
      <c r="E106" s="265" t="str">
        <f ca="1"/>
        <v>TSEA</v>
      </c>
      <c r="F106" s="264" t="str">
        <f ca="1"/>
        <v>EM ABERTO</v>
      </c>
      <c r="G106" s="286">
        <f ca="1"/>
        <v>23320</v>
      </c>
      <c r="H106" s="267">
        <f ca="1"/>
        <v>0.2</v>
      </c>
      <c r="I106" s="264" t="str">
        <f ca="1"/>
        <v>COMERCIAL</v>
      </c>
      <c r="J106" s="265" t="str">
        <f ca="1"/>
        <v>Montes Claros/MG</v>
      </c>
      <c r="K106" s="268" t="str">
        <f ca="1"/>
        <v>ADITIVO - Fornecimento de Tanque Auxiliar - NOVO NORDISK</v>
      </c>
      <c r="L106" s="224"/>
    </row>
    <row r="107" spans="1:12" s="223" customFormat="1">
      <c r="A107" s="262">
        <f ca="1"/>
        <v>46251</v>
      </c>
      <c r="B107" s="263">
        <f ca="1"/>
        <v>31</v>
      </c>
      <c r="C107" s="264" t="str">
        <f ca="1"/>
        <v>🟠 Atenção</v>
      </c>
      <c r="D107" s="264" t="str">
        <f ca="1"/>
        <v>P-10347.26</v>
      </c>
      <c r="E107" s="265" t="str">
        <f ca="1"/>
        <v>WEG</v>
      </c>
      <c r="F107" s="264" t="str">
        <f ca="1"/>
        <v>EM ABERTO</v>
      </c>
      <c r="G107" s="286">
        <f ca="1"/>
        <v>324740</v>
      </c>
      <c r="H107" s="267">
        <f ca="1"/>
        <v>0.23</v>
      </c>
      <c r="I107" s="264" t="str">
        <f ca="1"/>
        <v>COMERCIAL</v>
      </c>
      <c r="J107" s="265" t="str">
        <f ca="1"/>
        <v>São Jose do Piaui/PI</v>
      </c>
      <c r="K107" s="268" t="str">
        <f ca="1"/>
        <v xml:space="preserve">Montagem Completa de 01 transformador de 230kv - CNS/AXIA </v>
      </c>
      <c r="L107" s="224"/>
    </row>
    <row r="108" spans="1:12" s="223" customFormat="1">
      <c r="A108" s="262">
        <f ca="1"/>
        <v>46252</v>
      </c>
      <c r="B108" s="263">
        <f ca="1"/>
        <v>30</v>
      </c>
      <c r="C108" s="264" t="str">
        <f ca="1"/>
        <v>🟠 Atenção</v>
      </c>
      <c r="D108" s="264" t="str">
        <f ca="1"/>
        <v>P-10361.26</v>
      </c>
      <c r="E108" s="265" t="str">
        <f ca="1"/>
        <v>MingYang</v>
      </c>
      <c r="F108" s="264" t="str">
        <f ca="1"/>
        <v>EM ABERTO</v>
      </c>
      <c r="G108" s="286">
        <f ca="1"/>
        <v>116800</v>
      </c>
      <c r="H108" s="267">
        <f ca="1"/>
        <v>0.25</v>
      </c>
      <c r="I108" s="264" t="str">
        <f ca="1"/>
        <v>COMERCIAL</v>
      </c>
      <c r="J108" s="265" t="str">
        <f ca="1"/>
        <v>Paracatu/MG</v>
      </c>
      <c r="K108" s="268" t="str">
        <f ca="1"/>
        <v>Manutenção Corretiva em um transformador de 34,5KV - ATLAS</v>
      </c>
      <c r="L108" s="224"/>
    </row>
    <row r="109" spans="1:12" s="223" customFormat="1">
      <c r="A109" s="262">
        <f ca="1"/>
        <v>46252</v>
      </c>
      <c r="B109" s="263">
        <f ca="1"/>
        <v>30</v>
      </c>
      <c r="C109" s="264" t="str">
        <f ca="1"/>
        <v>🟠 Atenção</v>
      </c>
      <c r="D109" s="264" t="str">
        <f ca="1"/>
        <v>P-10362.26</v>
      </c>
      <c r="E109" s="265" t="str">
        <f ca="1"/>
        <v>Hitachi</v>
      </c>
      <c r="F109" s="264" t="str">
        <f ca="1"/>
        <v>EM ABERTO</v>
      </c>
      <c r="G109" s="286">
        <f ca="1"/>
        <v>17900</v>
      </c>
      <c r="H109" s="267">
        <f ca="1"/>
        <v>0.22</v>
      </c>
      <c r="I109" s="264" t="str">
        <f ca="1"/>
        <v>COMERCIAL</v>
      </c>
      <c r="J109" s="265" t="str">
        <f ca="1"/>
        <v>Macaé/RJ</v>
      </c>
      <c r="K109" s="268" t="str">
        <f ca="1"/>
        <v>Ensaios Eletricos em um transformador de 500KV - UTE MARLIM AZUL</v>
      </c>
      <c r="L109" s="224"/>
    </row>
    <row r="110" spans="1:12" s="223" customFormat="1">
      <c r="A110" s="262">
        <f ca="1"/>
        <v>46255</v>
      </c>
      <c r="B110" s="263">
        <f ca="1"/>
        <v>27</v>
      </c>
      <c r="C110" s="264" t="str">
        <f ca="1"/>
        <v>🟡 Morno</v>
      </c>
      <c r="D110" s="264" t="str">
        <f ca="1"/>
        <v>P-10378.26</v>
      </c>
      <c r="E110" s="265" t="str">
        <f ca="1"/>
        <v>AMBEV</v>
      </c>
      <c r="F110" s="264" t="str">
        <f ca="1"/>
        <v>EM ABERTO</v>
      </c>
      <c r="G110" s="286">
        <f ca="1"/>
        <v>115630</v>
      </c>
      <c r="H110" s="267">
        <f ca="1"/>
        <v>0.25</v>
      </c>
      <c r="I110" s="264" t="str">
        <f ca="1"/>
        <v>COMERCIAL</v>
      </c>
      <c r="J110" s="265" t="str">
        <f ca="1"/>
        <v>Sapucaia do Sul/RS</v>
      </c>
      <c r="K110" s="268" t="str">
        <f ca="1"/>
        <v>Manutenção Corretiva em 01 transformador de AT - AMBEV</v>
      </c>
      <c r="L110" s="224"/>
    </row>
    <row r="111" spans="1:12" s="223" customFormat="1">
      <c r="A111" s="262">
        <f ca="1"/>
        <v>46258</v>
      </c>
      <c r="B111" s="263">
        <f ca="1"/>
        <v>24</v>
      </c>
      <c r="C111" s="264" t="str">
        <f ca="1"/>
        <v>🟡 Morno</v>
      </c>
      <c r="D111" s="264" t="str">
        <f ca="1"/>
        <v>P-10384.26</v>
      </c>
      <c r="E111" s="265" t="str">
        <f ca="1"/>
        <v>WEG</v>
      </c>
      <c r="F111" s="264" t="str">
        <f ca="1"/>
        <v>EM ABERTO</v>
      </c>
      <c r="G111" s="286">
        <f ca="1"/>
        <v>269700</v>
      </c>
      <c r="H111" s="267">
        <f ca="1"/>
        <v>0.27</v>
      </c>
      <c r="I111" s="264" t="str">
        <f ca="1"/>
        <v>COMERCIAL</v>
      </c>
      <c r="J111" s="265" t="str">
        <f ca="1"/>
        <v>Ribeirão Preto/SP</v>
      </c>
      <c r="K111" s="268" t="str">
        <f ca="1"/>
        <v>Tratamento, Enchimento e comissionamento de 03 reatores de 500KV - STATE GRID</v>
      </c>
      <c r="L111" s="224"/>
    </row>
    <row r="112" spans="1:12" s="223" customFormat="1">
      <c r="A112" s="262">
        <f ca="1"/>
        <v>46258</v>
      </c>
      <c r="B112" s="263">
        <f ca="1"/>
        <v>24</v>
      </c>
      <c r="C112" s="264" t="str">
        <f ca="1"/>
        <v>🟡 Morno</v>
      </c>
      <c r="D112" s="264" t="str">
        <f ca="1"/>
        <v>P-10385.26</v>
      </c>
      <c r="E112" s="265" t="str">
        <f ca="1"/>
        <v>Volkswagen</v>
      </c>
      <c r="F112" s="264" t="str">
        <f ca="1"/>
        <v>EM ABERTO</v>
      </c>
      <c r="G112" s="286">
        <f ca="1"/>
        <v>4785000</v>
      </c>
      <c r="H112" s="267" t="str">
        <f ca="1"/>
        <v>%</v>
      </c>
      <c r="I112" s="264" t="str">
        <f ca="1"/>
        <v>COMERCIAL</v>
      </c>
      <c r="J112" s="265" t="str">
        <f ca="1"/>
        <v>São Bernardo do Campo/SP</v>
      </c>
      <c r="K112" s="268" t="str">
        <f ca="1"/>
        <v>Fornecimento de Novo Transformador - VOLKSWAGEN</v>
      </c>
      <c r="L112" s="224"/>
    </row>
    <row r="113" spans="1:12" s="223" customFormat="1">
      <c r="A113" s="262">
        <f ca="1"/>
        <v>46258</v>
      </c>
      <c r="B113" s="263">
        <f ca="1"/>
        <v>24</v>
      </c>
      <c r="C113" s="264" t="str">
        <f ca="1"/>
        <v>🟡 Morno</v>
      </c>
      <c r="D113" s="264" t="str">
        <f ca="1"/>
        <v>P-10386.26</v>
      </c>
      <c r="E113" s="265" t="str">
        <f ca="1"/>
        <v>Volkswagen</v>
      </c>
      <c r="F113" s="264" t="str">
        <f ca="1"/>
        <v>EM ABERTO</v>
      </c>
      <c r="G113" s="286">
        <f ca="1"/>
        <v>100000</v>
      </c>
      <c r="H113" s="267" t="str">
        <f ca="1"/>
        <v>%</v>
      </c>
      <c r="I113" s="264" t="str">
        <f ca="1"/>
        <v>COMERCIAL</v>
      </c>
      <c r="J113" s="265" t="str">
        <f ca="1"/>
        <v>São Bernardo do Campo/SP</v>
      </c>
      <c r="K113" s="268" t="str">
        <f ca="1"/>
        <v>Compra de Transformadores para Descarte - VOLKSWAGEN</v>
      </c>
      <c r="L113" s="224"/>
    </row>
    <row r="114" spans="1:12" s="223" customFormat="1">
      <c r="A114" s="262">
        <f ca="1"/>
        <v>46258</v>
      </c>
      <c r="B114" s="263">
        <f ca="1"/>
        <v>24</v>
      </c>
      <c r="C114" s="264" t="str">
        <f ca="1"/>
        <v>🟡 Morno</v>
      </c>
      <c r="D114" s="264" t="str">
        <f ca="1"/>
        <v>P-10387.26</v>
      </c>
      <c r="E114" s="265" t="str">
        <f ca="1"/>
        <v>Volkswagen</v>
      </c>
      <c r="F114" s="264" t="str">
        <f ca="1"/>
        <v>EM ABERTO</v>
      </c>
      <c r="G114" s="286">
        <f ca="1"/>
        <v>677010</v>
      </c>
      <c r="H114" s="267">
        <f ca="1"/>
        <v>0.25</v>
      </c>
      <c r="I114" s="264" t="str">
        <f ca="1"/>
        <v>COMERCIAL</v>
      </c>
      <c r="J114" s="265" t="str">
        <f ca="1"/>
        <v>São Bernardo do Campo/SP</v>
      </c>
      <c r="K114" s="268" t="str">
        <f ca="1"/>
        <v>Manutenção Corretiva de Transformadores  - VOLKSWAGEN</v>
      </c>
      <c r="L114" s="224"/>
    </row>
    <row r="115" spans="1:12" s="223" customFormat="1">
      <c r="A115" s="262">
        <f ca="1"/>
        <v>46258</v>
      </c>
      <c r="B115" s="263">
        <f ca="1"/>
        <v>24</v>
      </c>
      <c r="C115" s="264" t="str">
        <f ca="1"/>
        <v>🟡 Morno</v>
      </c>
      <c r="D115" s="264" t="str">
        <f ca="1"/>
        <v>P-10389.26</v>
      </c>
      <c r="E115" s="265" t="str">
        <f ca="1"/>
        <v>PETROBRAS</v>
      </c>
      <c r="F115" s="264" t="str">
        <f ca="1"/>
        <v>EM ABERTO</v>
      </c>
      <c r="G115" s="286">
        <f ca="1"/>
        <v>63970</v>
      </c>
      <c r="H115" s="267">
        <f ca="1"/>
        <v>0.25</v>
      </c>
      <c r="I115" s="264" t="str">
        <f ca="1"/>
        <v>COMERCIAL</v>
      </c>
      <c r="J115" s="265" t="str">
        <f ca="1"/>
        <v>Macaé/RJ</v>
      </c>
      <c r="K115" s="268" t="str">
        <f ca="1"/>
        <v>Ensaios de Reposta Frequencia em Transformador - PETROBRAS</v>
      </c>
      <c r="L115" s="224"/>
    </row>
    <row r="116" spans="1:12" s="223" customFormat="1">
      <c r="A116" s="262">
        <f ca="1"/>
        <v>46258</v>
      </c>
      <c r="B116" s="263">
        <f ca="1"/>
        <v>24</v>
      </c>
      <c r="C116" s="264" t="str">
        <f ca="1"/>
        <v>🟡 Morno</v>
      </c>
      <c r="D116" s="264" t="str">
        <f ca="1"/>
        <v>P-10390.26</v>
      </c>
      <c r="E116" s="265" t="str">
        <f ca="1"/>
        <v>PETROBRAS</v>
      </c>
      <c r="F116" s="264" t="str">
        <f ca="1"/>
        <v>EM ABERTO</v>
      </c>
      <c r="G116" s="286">
        <f ca="1"/>
        <v>466240</v>
      </c>
      <c r="H116" s="267">
        <f ca="1"/>
        <v>0.26</v>
      </c>
      <c r="I116" s="264" t="str">
        <f ca="1"/>
        <v>COMERCIAL</v>
      </c>
      <c r="J116" s="265" t="str">
        <f ca="1"/>
        <v>Cubatão/SP</v>
      </c>
      <c r="K116" s="268" t="str">
        <f ca="1"/>
        <v>Manutenção Corretiva em Transformadores de AT - PETROBRAS</v>
      </c>
      <c r="L116" s="224"/>
    </row>
    <row r="117" spans="1:12" s="223" customFormat="1">
      <c r="A117" s="262">
        <f ca="1"/>
        <v>46258</v>
      </c>
      <c r="B117" s="263">
        <f ca="1"/>
        <v>24</v>
      </c>
      <c r="C117" s="264" t="str">
        <f ca="1"/>
        <v>🟡 Morno</v>
      </c>
      <c r="D117" s="264" t="str">
        <f ca="1"/>
        <v>P-10399.26</v>
      </c>
      <c r="E117" s="265" t="str">
        <f ca="1"/>
        <v>PROMON ENGENHARIA</v>
      </c>
      <c r="F117" s="264" t="str">
        <f ca="1"/>
        <v>EM ABERTO</v>
      </c>
      <c r="G117" s="286">
        <f ca="1"/>
        <v>189514</v>
      </c>
      <c r="H117" s="267">
        <f ca="1"/>
        <v>0.3</v>
      </c>
      <c r="I117" s="264" t="str">
        <f ca="1"/>
        <v>COMERCIAL</v>
      </c>
      <c r="J117" s="265" t="str">
        <f ca="1"/>
        <v>Camaçari/BA</v>
      </c>
      <c r="K117" s="268" t="str">
        <f ca="1"/>
        <v>Inspeção e Ensaios Elétricos em transformadores de AT</v>
      </c>
      <c r="L117" s="224"/>
    </row>
    <row r="118" spans="1:12" s="223" customFormat="1">
      <c r="A118" s="262">
        <f ca="1"/>
        <v>46259</v>
      </c>
      <c r="B118" s="263">
        <f ca="1"/>
        <v>23</v>
      </c>
      <c r="C118" s="264" t="str">
        <f ca="1"/>
        <v>🟡 Morno</v>
      </c>
      <c r="D118" s="264" t="str">
        <f ca="1"/>
        <v>P-10403.26</v>
      </c>
      <c r="E118" s="265" t="str">
        <f ca="1"/>
        <v>WEG</v>
      </c>
      <c r="F118" s="264" t="str">
        <f ca="1"/>
        <v>EM ABERTO</v>
      </c>
      <c r="G118" s="286">
        <f ca="1"/>
        <v>278900</v>
      </c>
      <c r="H118" s="267">
        <f ca="1"/>
        <v>0.25</v>
      </c>
      <c r="I118" s="264" t="str">
        <f ca="1"/>
        <v>COMERCIAL</v>
      </c>
      <c r="J118" s="265" t="str">
        <f ca="1"/>
        <v>Santa Rosa/RS</v>
      </c>
      <c r="K118" s="268" t="str">
        <f ca="1"/>
        <v>Montagem Completa de 01 transformador trifásico de 230KV - CPFL</v>
      </c>
      <c r="L118" s="224"/>
    </row>
    <row r="119" spans="1:12" s="223" customFormat="1">
      <c r="A119" s="262">
        <f ca="1"/>
        <v>46260</v>
      </c>
      <c r="B119" s="263">
        <f ca="1"/>
        <v>22</v>
      </c>
      <c r="C119" s="264" t="str">
        <f ca="1"/>
        <v>🟡 Morno</v>
      </c>
      <c r="D119" s="264" t="str">
        <f ca="1"/>
        <v>P-10405.26</v>
      </c>
      <c r="E119" s="265" t="str">
        <f ca="1"/>
        <v>PROMON ENGENHARIA</v>
      </c>
      <c r="F119" s="264" t="str">
        <f ca="1"/>
        <v>EM ABERTO</v>
      </c>
      <c r="G119" s="286">
        <f ca="1"/>
        <v>319280</v>
      </c>
      <c r="H119" s="267">
        <f ca="1"/>
        <v>0.3</v>
      </c>
      <c r="I119" s="264" t="str">
        <f ca="1"/>
        <v>COMERCIAL</v>
      </c>
      <c r="J119" s="265" t="str">
        <f ca="1"/>
        <v>Camaçari/BA</v>
      </c>
      <c r="K119" s="268" t="str">
        <f ca="1"/>
        <v>Inspeção e Ensaios Elétricos em transformadores de AT</v>
      </c>
      <c r="L119" s="224"/>
    </row>
    <row r="120" spans="1:12" s="223" customFormat="1">
      <c r="A120" s="262">
        <f ca="1"/>
        <v>46262</v>
      </c>
      <c r="B120" s="263">
        <f ca="1"/>
        <v>20</v>
      </c>
      <c r="C120" s="264" t="str">
        <f ca="1"/>
        <v>🟡 Morno</v>
      </c>
      <c r="D120" s="264" t="str">
        <f ca="1"/>
        <v>P-10423.26</v>
      </c>
      <c r="E120" s="265" t="str">
        <f ca="1"/>
        <v>WEG</v>
      </c>
      <c r="F120" s="264" t="str">
        <f ca="1"/>
        <v>EM ABERTO</v>
      </c>
      <c r="G120" s="286">
        <f ca="1"/>
        <v>173415</v>
      </c>
      <c r="H120" s="267">
        <f ca="1"/>
        <v>0.25</v>
      </c>
      <c r="I120" s="264" t="str">
        <f ca="1"/>
        <v>COMERCIAL</v>
      </c>
      <c r="J120" s="265" t="str">
        <f ca="1"/>
        <v>Uberlandia/MG</v>
      </c>
      <c r="K120" s="268" t="str">
        <f ca="1"/>
        <v>Montagem Completa em 01 transformador de 138KV - CEMIG</v>
      </c>
      <c r="L120" s="224"/>
    </row>
    <row r="121" spans="1:12" s="223" customFormat="1">
      <c r="A121" s="262">
        <f ca="1"/>
        <v>46265</v>
      </c>
      <c r="B121" s="263">
        <f ca="1"/>
        <v>17</v>
      </c>
      <c r="C121" s="264" t="str">
        <f ca="1"/>
        <v>🟡 Morno</v>
      </c>
      <c r="D121" s="264" t="str">
        <f ca="1"/>
        <v>P-10443.26</v>
      </c>
      <c r="E121" s="265" t="str">
        <f ca="1"/>
        <v>CPFL Transmissões</v>
      </c>
      <c r="F121" s="264" t="str">
        <f ca="1"/>
        <v>EM ABERTO</v>
      </c>
      <c r="G121" s="286">
        <f ca="1"/>
        <v>0</v>
      </c>
      <c r="H121" s="267">
        <f ca="1"/>
        <v>0</v>
      </c>
      <c r="I121" s="264" t="str">
        <f ca="1"/>
        <v>COMERCIAL</v>
      </c>
      <c r="J121" s="265" t="str">
        <f ca="1"/>
        <v>Mogi das Cruzes/SP</v>
      </c>
      <c r="K121" s="268" t="str">
        <f ca="1"/>
        <v>Recebimento, Transposte, Montagem e comissionamento de 10 transformadores - CPFL</v>
      </c>
      <c r="L121" s="224"/>
    </row>
    <row r="122" spans="1:12" s="223" customFormat="1">
      <c r="A122" s="262">
        <f ca="1"/>
        <v>46265</v>
      </c>
      <c r="B122" s="263">
        <f ca="1"/>
        <v>17</v>
      </c>
      <c r="C122" s="264" t="str">
        <f ca="1"/>
        <v>🟡 Morno</v>
      </c>
      <c r="D122" s="264" t="str">
        <f ca="1"/>
        <v>P-10445.26</v>
      </c>
      <c r="E122" s="265" t="str">
        <f ca="1"/>
        <v>CPFL Transmissões</v>
      </c>
      <c r="F122" s="264" t="str">
        <f ca="1"/>
        <v>EM ABERTO</v>
      </c>
      <c r="G122" s="286">
        <f ca="1"/>
        <v>0</v>
      </c>
      <c r="H122" s="267">
        <f ca="1"/>
        <v>0</v>
      </c>
      <c r="I122" s="264" t="str">
        <f ca="1"/>
        <v>COMERCIAL</v>
      </c>
      <c r="J122" s="265" t="str">
        <f ca="1"/>
        <v>Santa Terezinha de Itapu/PR</v>
      </c>
      <c r="K122" s="268" t="str">
        <f ca="1"/>
        <v>Recebimento, Transposte, Montagem e comissionamento de 10 transformadores - CPFL</v>
      </c>
      <c r="L122" s="224"/>
    </row>
    <row r="123" spans="1:12" s="223" customFormat="1">
      <c r="A123" s="262">
        <f ca="1"/>
        <v>46267</v>
      </c>
      <c r="B123" s="263">
        <f ca="1"/>
        <v>15</v>
      </c>
      <c r="C123" s="264" t="str">
        <f ca="1"/>
        <v>🟡 Morno</v>
      </c>
      <c r="D123" s="264" t="str">
        <f ca="1"/>
        <v>P-10450.26</v>
      </c>
      <c r="E123" s="265" t="str">
        <f ca="1"/>
        <v>Chint</v>
      </c>
      <c r="F123" s="264" t="str">
        <f ca="1"/>
        <v>EM ABERTO</v>
      </c>
      <c r="G123" s="286">
        <f ca="1"/>
        <v>2646344</v>
      </c>
      <c r="H123" s="267">
        <f ca="1"/>
        <v>0.25</v>
      </c>
      <c r="I123" s="264" t="str">
        <f ca="1"/>
        <v>COMERCIAL</v>
      </c>
      <c r="J123" s="265" t="str">
        <f ca="1"/>
        <v>Mogi das Cruzes/SP</v>
      </c>
      <c r="K123" s="268" t="str">
        <f ca="1"/>
        <v>Montagem Completa de 10 transformadores monofásico de 500KV - CPFL</v>
      </c>
      <c r="L123" s="224"/>
    </row>
    <row r="124" spans="1:12" s="223" customFormat="1">
      <c r="A124" s="262">
        <f ca="1"/>
        <v>46267</v>
      </c>
      <c r="B124" s="263">
        <f ca="1"/>
        <v>15</v>
      </c>
      <c r="C124" s="264" t="str">
        <f ca="1"/>
        <v>🟡 Morno</v>
      </c>
      <c r="D124" s="264" t="str">
        <f ca="1"/>
        <v>P-10451.26</v>
      </c>
      <c r="E124" s="265" t="str">
        <f ca="1"/>
        <v>Chint</v>
      </c>
      <c r="F124" s="264" t="str">
        <f ca="1"/>
        <v>EM ABERTO</v>
      </c>
      <c r="G124" s="286">
        <f ca="1"/>
        <v>551278</v>
      </c>
      <c r="H124" s="267">
        <f ca="1"/>
        <v>0.25</v>
      </c>
      <c r="I124" s="264" t="str">
        <f ca="1"/>
        <v>COMERCIAL</v>
      </c>
      <c r="J124" s="265" t="str">
        <f ca="1"/>
        <v>Pirapora/MG</v>
      </c>
      <c r="K124" s="268" t="str">
        <f ca="1"/>
        <v>Montagem Completa de 02 transformadores Trifásco de 138KV - EDP</v>
      </c>
      <c r="L124" s="224"/>
    </row>
    <row r="125" spans="1:12" s="223" customFormat="1">
      <c r="A125" s="262">
        <f ca="1"/>
        <v>46267</v>
      </c>
      <c r="B125" s="263">
        <f ca="1"/>
        <v>15</v>
      </c>
      <c r="C125" s="264" t="str">
        <f ca="1"/>
        <v>🟡 Morno</v>
      </c>
      <c r="D125" s="264" t="str">
        <f ca="1"/>
        <v>P-10452.26</v>
      </c>
      <c r="E125" s="265" t="str">
        <f ca="1"/>
        <v>Chint</v>
      </c>
      <c r="F125" s="264" t="str">
        <f ca="1"/>
        <v>EM ABERTO</v>
      </c>
      <c r="G125" s="286">
        <f ca="1"/>
        <v>1196990</v>
      </c>
      <c r="H125" s="267">
        <f ca="1"/>
        <v>0.25</v>
      </c>
      <c r="I125" s="264" t="str">
        <f ca="1"/>
        <v>COMERCIAL</v>
      </c>
      <c r="J125" s="265" t="str">
        <f ca="1"/>
        <v>Cassilandia/MS</v>
      </c>
      <c r="K125" s="268" t="str">
        <f ca="1"/>
        <v>Montagem Completa de 04 Autotransformadores Mnofásico 500KV - ANEEL</v>
      </c>
      <c r="L125" s="224"/>
    </row>
    <row r="126" spans="1:12" s="223" customFormat="1">
      <c r="A126" s="262">
        <f ca="1"/>
        <v>46267</v>
      </c>
      <c r="B126" s="263">
        <f ca="1"/>
        <v>15</v>
      </c>
      <c r="C126" s="264" t="str">
        <f ca="1"/>
        <v>🟡 Morno</v>
      </c>
      <c r="D126" s="264" t="str">
        <f ca="1"/>
        <v>P-10453.26</v>
      </c>
      <c r="E126" s="265" t="str">
        <f ca="1"/>
        <v>WEG</v>
      </c>
      <c r="F126" s="264" t="str">
        <f ca="1"/>
        <v>EM ABERTO</v>
      </c>
      <c r="G126" s="286">
        <f ca="1"/>
        <v>194245</v>
      </c>
      <c r="H126" s="267">
        <f ca="1"/>
        <v>0.26</v>
      </c>
      <c r="I126" s="264" t="str">
        <f ca="1"/>
        <v>COMERCIAL</v>
      </c>
      <c r="J126" s="265" t="str">
        <f ca="1"/>
        <v>Vila Velha/ES</v>
      </c>
      <c r="K126" s="268" t="str">
        <f ca="1"/>
        <v>Montagem Completa de 01 transformadores Mnofásico 138KV - EDP</v>
      </c>
      <c r="L126" s="224"/>
    </row>
    <row r="127" spans="1:12" s="223" customFormat="1">
      <c r="A127" s="262">
        <f ca="1"/>
        <v>46267</v>
      </c>
      <c r="B127" s="263">
        <f ca="1"/>
        <v>15</v>
      </c>
      <c r="C127" s="264" t="str">
        <f ca="1"/>
        <v>🟡 Morno</v>
      </c>
      <c r="D127" s="264" t="str">
        <f ca="1"/>
        <v>P-10454.26</v>
      </c>
      <c r="E127" s="265" t="str">
        <f ca="1"/>
        <v>WEG</v>
      </c>
      <c r="F127" s="264" t="str">
        <f ca="1"/>
        <v>EM ABERTO</v>
      </c>
      <c r="G127" s="286">
        <f ca="1"/>
        <v>188940</v>
      </c>
      <c r="H127" s="267">
        <f ca="1"/>
        <v>0.25</v>
      </c>
      <c r="I127" s="264" t="str">
        <f ca="1"/>
        <v>COMERCIAL</v>
      </c>
      <c r="J127" s="265" t="str">
        <f ca="1"/>
        <v>Palmares do Sul/RS</v>
      </c>
      <c r="K127" s="268" t="str">
        <f ca="1"/>
        <v>Montagem Completa de 01 transformadores Mnofásico 138KV - EQUATORIAL</v>
      </c>
      <c r="L127" s="224"/>
    </row>
    <row r="128" spans="1:12" s="223" customFormat="1">
      <c r="A128" s="262">
        <f ca="1"/>
        <v>46267</v>
      </c>
      <c r="B128" s="263">
        <f ca="1"/>
        <v>15</v>
      </c>
      <c r="C128" s="264" t="str">
        <f ca="1"/>
        <v>🟡 Morno</v>
      </c>
      <c r="D128" s="264" t="str">
        <f ca="1"/>
        <v>P-10455.26</v>
      </c>
      <c r="E128" s="265" t="str">
        <f ca="1"/>
        <v xml:space="preserve">Lerose </v>
      </c>
      <c r="F128" s="264" t="str">
        <f ca="1"/>
        <v>EM ABERTO</v>
      </c>
      <c r="G128" s="286">
        <f ca="1"/>
        <v>0</v>
      </c>
      <c r="H128" s="267">
        <f ca="1"/>
        <v>0</v>
      </c>
      <c r="I128" s="264" t="str">
        <f ca="1"/>
        <v>COMERCIAL</v>
      </c>
      <c r="J128" s="265" t="str">
        <f ca="1"/>
        <v>Suzano/SP</v>
      </c>
      <c r="K128" s="268" t="str">
        <f ca="1"/>
        <v>Manutenção Corretiva em Transformadores de 88KV - KOMATSU</v>
      </c>
      <c r="L128" s="224"/>
    </row>
    <row r="129" spans="1:12" s="223" customFormat="1">
      <c r="A129" s="262">
        <f ca="1"/>
        <v>46267</v>
      </c>
      <c r="B129" s="263">
        <f ca="1"/>
        <v>15</v>
      </c>
      <c r="C129" s="264" t="str">
        <f ca="1"/>
        <v>🟡 Morno</v>
      </c>
      <c r="D129" s="264" t="str">
        <f ca="1"/>
        <v>P-10460.26</v>
      </c>
      <c r="E129" s="265" t="str">
        <f ca="1"/>
        <v>Volkswagen</v>
      </c>
      <c r="F129" s="264" t="str">
        <f ca="1"/>
        <v>EM ABERTO</v>
      </c>
      <c r="G129" s="286">
        <f ca="1"/>
        <v>3800000</v>
      </c>
      <c r="H129" s="267" t="str">
        <f ca="1"/>
        <v>%</v>
      </c>
      <c r="I129" s="264" t="str">
        <f ca="1"/>
        <v>COMERCIAL</v>
      </c>
      <c r="J129" s="265" t="str">
        <f ca="1"/>
        <v>São Bernardo do Campo/SP</v>
      </c>
      <c r="K129" s="268" t="str">
        <f ca="1"/>
        <v>Reparo em transformadores de Fabrica - Volkswagem</v>
      </c>
      <c r="L129" s="224"/>
    </row>
    <row r="130" spans="1:12" s="223" customFormat="1">
      <c r="A130" s="262">
        <f ca="1"/>
        <v>46273</v>
      </c>
      <c r="B130" s="263">
        <f ca="1"/>
        <v>9</v>
      </c>
      <c r="C130" s="264" t="str">
        <f ca="1"/>
        <v>🟢 Recente</v>
      </c>
      <c r="D130" s="264" t="str">
        <f ca="1"/>
        <v>P-10478.26</v>
      </c>
      <c r="E130" s="265" t="str">
        <f ca="1"/>
        <v>WEG</v>
      </c>
      <c r="F130" s="264" t="str">
        <f ca="1"/>
        <v>EM ABERTO</v>
      </c>
      <c r="G130" s="286">
        <f ca="1"/>
        <v>323875</v>
      </c>
      <c r="H130" s="267">
        <f ca="1"/>
        <v>0.25</v>
      </c>
      <c r="I130" s="264" t="str">
        <f ca="1"/>
        <v>COMERCIAL</v>
      </c>
      <c r="J130" s="265" t="str">
        <f ca="1"/>
        <v>Canoas/RS</v>
      </c>
      <c r="K130" s="268" t="str">
        <f ca="1"/>
        <v>Montagem Completa de 01 transformador de 230KV - CPFL</v>
      </c>
      <c r="L130" s="224"/>
    </row>
    <row r="131" spans="1:12" s="223" customFormat="1">
      <c r="A131" s="262">
        <f ca="1"/>
        <v>46274</v>
      </c>
      <c r="B131" s="263">
        <f ca="1"/>
        <v>8</v>
      </c>
      <c r="C131" s="264" t="str">
        <f ca="1"/>
        <v>🟢 Recente</v>
      </c>
      <c r="D131" s="264" t="str">
        <f ca="1"/>
        <v>P-10486.26</v>
      </c>
      <c r="E131" s="265" t="str">
        <f ca="1"/>
        <v>Estel</v>
      </c>
      <c r="F131" s="264" t="str">
        <f ca="1"/>
        <v>EM ABERTO</v>
      </c>
      <c r="G131" s="286">
        <f ca="1"/>
        <v>691130</v>
      </c>
      <c r="H131" s="267">
        <f ca="1"/>
        <v>0.25</v>
      </c>
      <c r="I131" s="264" t="str">
        <f ca="1"/>
        <v>COMERCIAL</v>
      </c>
      <c r="J131" s="265" t="str">
        <f ca="1"/>
        <v>Vitoria/ES</v>
      </c>
      <c r="K131" s="268" t="str">
        <f ca="1"/>
        <v>Remoção de Gás e tratamento de óleo em transformadores de AT - VALE</v>
      </c>
      <c r="L131" s="224"/>
    </row>
    <row r="132" spans="1:12" s="223" customFormat="1">
      <c r="A132" s="262">
        <f ca="1"/>
        <v>46275</v>
      </c>
      <c r="B132" s="263">
        <f ca="1"/>
        <v>7</v>
      </c>
      <c r="C132" s="264" t="str">
        <f ca="1"/>
        <v>🟢 Recente</v>
      </c>
      <c r="D132" s="264" t="str">
        <f ca="1"/>
        <v>P-10500.26</v>
      </c>
      <c r="E132" s="265" t="str">
        <f ca="1"/>
        <v>WEG</v>
      </c>
      <c r="F132" s="264" t="str">
        <f ca="1"/>
        <v>EM ABERTO</v>
      </c>
      <c r="G132" s="286">
        <f ca="1"/>
        <v>84695</v>
      </c>
      <c r="H132" s="267">
        <f ca="1"/>
        <v>0.25</v>
      </c>
      <c r="I132" s="264" t="str">
        <f ca="1"/>
        <v>COMERCIAL</v>
      </c>
      <c r="J132" s="265" t="str">
        <f ca="1"/>
        <v>Brasilia/DF</v>
      </c>
      <c r="K132" s="268" t="str">
        <f ca="1"/>
        <v>Manutenção Corretiva em 01 transformador de 138KV - NEOENERGIA</v>
      </c>
      <c r="L132" s="224"/>
    </row>
    <row r="133" spans="1:12" s="223" customFormat="1">
      <c r="A133" s="262">
        <f ca="1"/>
        <v>46275</v>
      </c>
      <c r="B133" s="263">
        <f ca="1"/>
        <v>7</v>
      </c>
      <c r="C133" s="264" t="str">
        <f ca="1"/>
        <v>🟢 Recente</v>
      </c>
      <c r="D133" s="264" t="str">
        <f ca="1"/>
        <v>P-10502.26</v>
      </c>
      <c r="E133" s="265" t="str">
        <f ca="1"/>
        <v>WEG</v>
      </c>
      <c r="F133" s="264" t="str">
        <f ca="1"/>
        <v>EM ABERTO</v>
      </c>
      <c r="G133" s="286">
        <f ca="1"/>
        <v>111720</v>
      </c>
      <c r="H133" s="267">
        <f ca="1"/>
        <v>0.25</v>
      </c>
      <c r="I133" s="264" t="str">
        <f ca="1"/>
        <v>COMERCIAL</v>
      </c>
      <c r="J133" s="265" t="str">
        <f ca="1"/>
        <v>Sento da Sé/BA</v>
      </c>
      <c r="K133" s="268" t="str">
        <f ca="1"/>
        <v>Comissionamento em Campo de 04 transformadores - BRENNAND</v>
      </c>
      <c r="L133" s="224"/>
    </row>
    <row r="134" spans="1:12" s="223" customFormat="1">
      <c r="A134" s="262">
        <f ca="1"/>
        <v>46276</v>
      </c>
      <c r="B134" s="263">
        <f ca="1"/>
        <v>6</v>
      </c>
      <c r="C134" s="264" t="str">
        <f ca="1"/>
        <v>🟢 Recente</v>
      </c>
      <c r="D134" s="264" t="str">
        <f ca="1"/>
        <v>P-10508.26</v>
      </c>
      <c r="E134" s="265" t="str">
        <f ca="1"/>
        <v>Comerc Energia</v>
      </c>
      <c r="F134" s="264" t="str">
        <f ca="1"/>
        <v>EM ABERTO</v>
      </c>
      <c r="G134" s="286">
        <f ca="1"/>
        <v>0</v>
      </c>
      <c r="H134" s="267">
        <f ca="1"/>
        <v>0</v>
      </c>
      <c r="I134" s="264" t="str">
        <f ca="1"/>
        <v>COMERCIAL</v>
      </c>
      <c r="J134" s="265" t="str">
        <f ca="1"/>
        <v>Fazenda Nova/PE</v>
      </c>
      <c r="K134" s="268" t="str">
        <f ca="1"/>
        <v>Tratamento de óleo isolante em transformadores - BRIGIDA SOLAR</v>
      </c>
      <c r="L134" s="224"/>
    </row>
    <row r="135" spans="1:12" s="223" customFormat="1">
      <c r="A135" s="262">
        <f ca="1"/>
        <v>46276</v>
      </c>
      <c r="B135" s="263">
        <f ca="1"/>
        <v>6</v>
      </c>
      <c r="C135" s="264" t="str">
        <f ca="1"/>
        <v>🟢 Recente</v>
      </c>
      <c r="D135" s="264" t="str">
        <f ca="1"/>
        <v>P-10509.26</v>
      </c>
      <c r="E135" s="265" t="str">
        <f ca="1"/>
        <v>WEG</v>
      </c>
      <c r="F135" s="264" t="str">
        <f ca="1"/>
        <v>EM ABERTO</v>
      </c>
      <c r="G135" s="286">
        <f ca="1"/>
        <v>719600</v>
      </c>
      <c r="H135" s="267">
        <f ca="1"/>
        <v>0.25</v>
      </c>
      <c r="I135" s="264" t="str">
        <f ca="1"/>
        <v>COMERCIAL</v>
      </c>
      <c r="J135" s="265" t="str">
        <f ca="1"/>
        <v>Campinas/SP</v>
      </c>
      <c r="K135" s="268" t="str">
        <f ca="1"/>
        <v>Montagem Completa de 04 transformadores de 330KV - AXIA</v>
      </c>
      <c r="L135" s="224"/>
    </row>
    <row r="136" spans="1:12" s="223" customFormat="1">
      <c r="A136" s="262">
        <f ca="1"/>
        <v>46276</v>
      </c>
      <c r="B136" s="263">
        <f ca="1"/>
        <v>6</v>
      </c>
      <c r="C136" s="264" t="str">
        <f ca="1"/>
        <v>🟢 Recente</v>
      </c>
      <c r="D136" s="264" t="str">
        <f ca="1"/>
        <v>P-10511.26</v>
      </c>
      <c r="E136" s="265" t="str">
        <f ca="1"/>
        <v>WEG</v>
      </c>
      <c r="F136" s="264" t="str">
        <f ca="1"/>
        <v>EM ABERTO</v>
      </c>
      <c r="G136" s="286">
        <f ca="1"/>
        <v>169200</v>
      </c>
      <c r="H136" s="267">
        <f ca="1"/>
        <v>0.25</v>
      </c>
      <c r="I136" s="264" t="str">
        <f ca="1"/>
        <v>COMERCIAL</v>
      </c>
      <c r="J136" s="265" t="str">
        <f ca="1"/>
        <v>Imbituba/SC</v>
      </c>
      <c r="K136" s="268" t="str">
        <f ca="1"/>
        <v>Montagem Completa de 01 transformador de 138KV - CELESC</v>
      </c>
      <c r="L136" s="224"/>
    </row>
    <row r="137" spans="1:12" s="223" customFormat="1">
      <c r="A137" s="262">
        <f ca="1"/>
        <v>46276</v>
      </c>
      <c r="B137" s="263">
        <f ca="1"/>
        <v>6</v>
      </c>
      <c r="C137" s="264" t="str">
        <f ca="1"/>
        <v>🟢 Recente</v>
      </c>
      <c r="D137" s="264" t="str">
        <f ca="1"/>
        <v>P-10513.26</v>
      </c>
      <c r="E137" s="265" t="str">
        <f ca="1"/>
        <v>WEG</v>
      </c>
      <c r="F137" s="264" t="str">
        <f ca="1"/>
        <v>EM ABERTO</v>
      </c>
      <c r="G137" s="286">
        <f ca="1"/>
        <v>196890</v>
      </c>
      <c r="H137" s="267">
        <f ca="1"/>
        <v>0.25</v>
      </c>
      <c r="I137" s="264" t="str">
        <f ca="1"/>
        <v>COMERCIAL</v>
      </c>
      <c r="J137" s="265" t="str">
        <f ca="1"/>
        <v>São João do Piaui-PI</v>
      </c>
      <c r="K137" s="268" t="str">
        <f ca="1"/>
        <v xml:space="preserve">Montagem Completa de 01 transformador de 230kv - CNS/AXIA </v>
      </c>
      <c r="L137" s="224"/>
    </row>
    <row r="138" spans="1:12" s="223" customFormat="1">
      <c r="A138" s="262">
        <f ca="1"/>
        <v>46276</v>
      </c>
      <c r="B138" s="263">
        <f ca="1"/>
        <v>6</v>
      </c>
      <c r="C138" s="264" t="str">
        <f ca="1"/>
        <v>🟢 Recente</v>
      </c>
      <c r="D138" s="264" t="str">
        <f ca="1"/>
        <v>P-10519.26</v>
      </c>
      <c r="E138" s="265" t="str">
        <f ca="1"/>
        <v>WEG</v>
      </c>
      <c r="F138" s="264" t="str">
        <f ca="1"/>
        <v>EM ABERTO</v>
      </c>
      <c r="G138" s="286">
        <f ca="1"/>
        <v>20985</v>
      </c>
      <c r="H138" s="267">
        <f ca="1"/>
        <v>0.23</v>
      </c>
      <c r="I138" s="264" t="str">
        <f ca="1"/>
        <v>COMERCIAL</v>
      </c>
      <c r="J138" s="265" t="str">
        <f ca="1"/>
        <v>Serra/ES</v>
      </c>
      <c r="K138" s="268" t="str">
        <f ca="1"/>
        <v>Correção de pendencias em um transformador - ARCELORMITTAL</v>
      </c>
      <c r="L138" s="224"/>
    </row>
    <row r="139" spans="1:12" s="223" customFormat="1">
      <c r="A139" s="262">
        <f ca="1"/>
        <v>46280</v>
      </c>
      <c r="B139" s="263">
        <f ca="1"/>
        <v>2</v>
      </c>
      <c r="C139" s="264" t="str">
        <f ca="1"/>
        <v>🟢 Recente</v>
      </c>
      <c r="D139" s="264" t="str">
        <f ca="1"/>
        <v>P-10527.26</v>
      </c>
      <c r="E139" s="265" t="str">
        <f ca="1"/>
        <v>WEG</v>
      </c>
      <c r="F139" s="264" t="str">
        <f ca="1"/>
        <v>EM ABERTO</v>
      </c>
      <c r="G139" s="286">
        <f ca="1"/>
        <v>0</v>
      </c>
      <c r="H139" s="267">
        <f ca="1"/>
        <v>0</v>
      </c>
      <c r="I139" s="264" t="str">
        <f ca="1"/>
        <v>COMERCIAL</v>
      </c>
      <c r="J139" s="265" t="str">
        <f ca="1"/>
        <v>Barueri/SP</v>
      </c>
      <c r="K139" s="268" t="str">
        <f ca="1"/>
        <v>Manutenção Corretiva em 01 transformador de 34,5KV - ENGEMON</v>
      </c>
      <c r="L139" s="224"/>
    </row>
    <row r="140" spans="1:12" s="223" customFormat="1">
      <c r="A140" s="262">
        <f ca="1"/>
        <v>46280</v>
      </c>
      <c r="B140" s="263">
        <f ca="1"/>
        <v>2</v>
      </c>
      <c r="C140" s="264" t="str">
        <f ca="1"/>
        <v>🟢 Recente</v>
      </c>
      <c r="D140" s="264" t="str">
        <f ca="1"/>
        <v>P-10530.26</v>
      </c>
      <c r="E140" s="265" t="str">
        <f ca="1"/>
        <v>Ferrari Agroindustria</v>
      </c>
      <c r="F140" s="264" t="str">
        <f ca="1"/>
        <v>EM ABERTO</v>
      </c>
      <c r="G140" s="286">
        <f ca="1"/>
        <v>10049</v>
      </c>
      <c r="H140" s="267">
        <f ca="1"/>
        <v>0.23</v>
      </c>
      <c r="I140" s="264" t="str">
        <f ca="1"/>
        <v>COMERCIAL</v>
      </c>
      <c r="J140" s="265" t="str">
        <f ca="1"/>
        <v>Leme/SP</v>
      </c>
      <c r="K140" s="268" t="str">
        <f ca="1"/>
        <v>Coleta de Amostra de óleo para analise em 13 transformaodores - CRESCIUMAL BIOENERGIA</v>
      </c>
      <c r="L140" s="224"/>
    </row>
    <row r="141" spans="1:12" s="223" customFormat="1">
      <c r="A141" s="262">
        <f ca="1"/>
        <v>46281</v>
      </c>
      <c r="B141" s="263">
        <f ca="1"/>
        <v>1</v>
      </c>
      <c r="C141" s="264" t="str">
        <f ca="1"/>
        <v>🟢 Recente</v>
      </c>
      <c r="D141" s="264" t="str">
        <f ca="1"/>
        <v>P-10533.26</v>
      </c>
      <c r="E141" s="265" t="str">
        <f ca="1"/>
        <v>Hitachi</v>
      </c>
      <c r="F141" s="264" t="str">
        <f ca="1"/>
        <v>EM ABERTO</v>
      </c>
      <c r="G141" s="286">
        <f ca="1"/>
        <v>93360</v>
      </c>
      <c r="H141" s="267">
        <f ca="1"/>
        <v>0.3</v>
      </c>
      <c r="I141" s="264" t="str">
        <f ca="1"/>
        <v>COMERCIAL</v>
      </c>
      <c r="J141" s="265" t="str">
        <f ca="1"/>
        <v>Ponta Grossa/PR</v>
      </c>
      <c r="K141" s="268" t="str">
        <f ca="1"/>
        <v>Desmontagem de um transformador de AT - TAESA</v>
      </c>
      <c r="L141" s="224"/>
    </row>
    <row r="142" spans="1:12" s="223" customFormat="1">
      <c r="A142" s="262"/>
      <c r="B142" s="263"/>
      <c r="C142" s="264"/>
      <c r="D142" s="264"/>
      <c r="E142" s="265"/>
      <c r="F142" s="264"/>
      <c r="G142" s="286"/>
      <c r="H142" s="267"/>
      <c r="I142" s="264"/>
      <c r="J142" s="265"/>
      <c r="K142" s="268"/>
      <c r="L142" s="224"/>
    </row>
    <row r="143" spans="1:12" s="223" customFormat="1">
      <c r="A143" s="262"/>
      <c r="B143" s="263"/>
      <c r="C143" s="264"/>
      <c r="D143" s="264"/>
      <c r="E143" s="265"/>
      <c r="F143" s="264"/>
      <c r="G143" s="286"/>
      <c r="H143" s="267"/>
      <c r="I143" s="264"/>
      <c r="J143" s="265"/>
      <c r="K143" s="268"/>
      <c r="L143" s="224"/>
    </row>
    <row r="144" spans="1:12" s="223" customFormat="1">
      <c r="A144" s="262"/>
      <c r="B144" s="263"/>
      <c r="C144" s="264"/>
      <c r="D144" s="264"/>
      <c r="E144" s="265"/>
      <c r="F144" s="264"/>
      <c r="G144" s="286"/>
      <c r="H144" s="267"/>
      <c r="I144" s="264"/>
      <c r="J144" s="265"/>
      <c r="K144" s="268"/>
      <c r="L144" s="224"/>
    </row>
    <row r="145" spans="1:12" s="223" customFormat="1">
      <c r="A145" s="262"/>
      <c r="B145" s="263"/>
      <c r="C145" s="264"/>
      <c r="D145" s="264"/>
      <c r="E145" s="265"/>
      <c r="F145" s="264"/>
      <c r="G145" s="286"/>
      <c r="H145" s="267"/>
      <c r="I145" s="264"/>
      <c r="J145" s="265"/>
      <c r="K145" s="268"/>
      <c r="L145" s="224"/>
    </row>
    <row r="146" spans="1:12" s="223" customFormat="1">
      <c r="A146" s="262"/>
      <c r="B146" s="263"/>
      <c r="C146" s="264"/>
      <c r="D146" s="264"/>
      <c r="E146" s="265"/>
      <c r="F146" s="264"/>
      <c r="G146" s="286"/>
      <c r="H146" s="267"/>
      <c r="I146" s="264"/>
      <c r="J146" s="265"/>
      <c r="K146" s="268"/>
      <c r="L146" s="224"/>
    </row>
    <row r="147" spans="1:12" s="223" customFormat="1">
      <c r="A147" s="262"/>
      <c r="B147" s="263"/>
      <c r="C147" s="264"/>
      <c r="D147" s="264"/>
      <c r="E147" s="265"/>
      <c r="F147" s="264"/>
      <c r="G147" s="286"/>
      <c r="H147" s="267"/>
      <c r="I147" s="264"/>
      <c r="J147" s="265"/>
      <c r="K147" s="268"/>
      <c r="L147" s="224"/>
    </row>
    <row r="148" spans="1:12" s="223" customFormat="1">
      <c r="A148" s="262"/>
      <c r="B148" s="263"/>
      <c r="C148" s="264"/>
      <c r="D148" s="264"/>
      <c r="E148" s="265"/>
      <c r="F148" s="264"/>
      <c r="G148" s="286"/>
      <c r="H148" s="267"/>
      <c r="I148" s="264"/>
      <c r="J148" s="265"/>
      <c r="K148" s="268"/>
      <c r="L148" s="224"/>
    </row>
    <row r="149" spans="1:12" s="223" customFormat="1">
      <c r="A149" s="262"/>
      <c r="B149" s="263"/>
      <c r="C149" s="264"/>
      <c r="D149" s="264"/>
      <c r="E149" s="265"/>
      <c r="F149" s="264"/>
      <c r="G149" s="286"/>
      <c r="H149" s="267"/>
      <c r="I149" s="264"/>
      <c r="J149" s="265"/>
      <c r="K149" s="268"/>
      <c r="L149" s="224"/>
    </row>
    <row r="150" spans="1:12" s="223" customFormat="1">
      <c r="A150" s="262"/>
      <c r="B150" s="263"/>
      <c r="C150" s="264"/>
      <c r="D150" s="264"/>
      <c r="E150" s="265"/>
      <c r="F150" s="264"/>
      <c r="G150" s="286"/>
      <c r="H150" s="267"/>
      <c r="I150" s="264"/>
      <c r="J150" s="265"/>
      <c r="K150" s="268"/>
      <c r="L150" s="224"/>
    </row>
    <row r="151" spans="1:12" s="223" customFormat="1">
      <c r="A151" s="262"/>
      <c r="B151" s="263"/>
      <c r="C151" s="264"/>
      <c r="D151" s="264"/>
      <c r="E151" s="265"/>
      <c r="F151" s="264"/>
      <c r="G151" s="286"/>
      <c r="H151" s="267"/>
      <c r="I151" s="264"/>
      <c r="J151" s="265"/>
      <c r="K151" s="268"/>
      <c r="L151" s="224"/>
    </row>
    <row r="152" spans="1:12" s="223" customFormat="1">
      <c r="A152" s="262"/>
      <c r="B152" s="263"/>
      <c r="C152" s="264"/>
      <c r="D152" s="264"/>
      <c r="E152" s="265"/>
      <c r="F152" s="264"/>
      <c r="G152" s="286"/>
      <c r="H152" s="267"/>
      <c r="I152" s="264"/>
      <c r="J152" s="265"/>
      <c r="K152" s="268"/>
      <c r="L152" s="224"/>
    </row>
    <row r="153" spans="1:12" s="223" customFormat="1">
      <c r="A153" s="262"/>
      <c r="B153" s="263"/>
      <c r="C153" s="264"/>
      <c r="D153" s="264"/>
      <c r="E153" s="265"/>
      <c r="F153" s="264"/>
      <c r="G153" s="286"/>
      <c r="H153" s="267"/>
      <c r="I153" s="264"/>
      <c r="J153" s="265"/>
      <c r="K153" s="268"/>
      <c r="L153" s="224"/>
    </row>
    <row r="154" spans="1:12" s="223" customFormat="1">
      <c r="A154" s="262"/>
      <c r="B154" s="263"/>
      <c r="C154" s="264"/>
      <c r="D154" s="264"/>
      <c r="E154" s="265"/>
      <c r="F154" s="264"/>
      <c r="G154" s="286"/>
      <c r="H154" s="267"/>
      <c r="I154" s="264"/>
      <c r="J154" s="265"/>
      <c r="K154" s="268"/>
      <c r="L154" s="224"/>
    </row>
    <row r="155" spans="1:12" s="223" customFormat="1">
      <c r="A155" s="262"/>
      <c r="B155" s="263"/>
      <c r="C155" s="264"/>
      <c r="D155" s="264"/>
      <c r="E155" s="265"/>
      <c r="F155" s="264"/>
      <c r="G155" s="286"/>
      <c r="H155" s="267"/>
      <c r="I155" s="264"/>
      <c r="J155" s="265"/>
      <c r="K155" s="268"/>
      <c r="L155" s="224"/>
    </row>
    <row r="156" spans="1:12" s="223" customFormat="1">
      <c r="A156" s="262"/>
      <c r="B156" s="263"/>
      <c r="C156" s="264"/>
      <c r="D156" s="264"/>
      <c r="E156" s="265"/>
      <c r="F156" s="264"/>
      <c r="G156" s="286"/>
      <c r="H156" s="267"/>
      <c r="I156" s="264"/>
      <c r="J156" s="265"/>
      <c r="K156" s="268"/>
      <c r="L156" s="224"/>
    </row>
    <row r="157" spans="1:12" s="223" customFormat="1">
      <c r="A157" s="262"/>
      <c r="B157" s="263"/>
      <c r="C157" s="264"/>
      <c r="D157" s="264"/>
      <c r="E157" s="265"/>
      <c r="F157" s="264"/>
      <c r="G157" s="286"/>
      <c r="H157" s="267"/>
      <c r="I157" s="264"/>
      <c r="J157" s="265"/>
      <c r="K157" s="268"/>
      <c r="L157" s="224"/>
    </row>
    <row r="158" spans="1:12" s="223" customFormat="1">
      <c r="A158" s="262"/>
      <c r="B158" s="263"/>
      <c r="C158" s="264"/>
      <c r="D158" s="264"/>
      <c r="E158" s="265"/>
      <c r="F158" s="264"/>
      <c r="G158" s="286"/>
      <c r="H158" s="267"/>
      <c r="I158" s="264"/>
      <c r="J158" s="265"/>
      <c r="K158" s="268"/>
      <c r="L158" s="224"/>
    </row>
    <row r="159" spans="1:12" s="223" customFormat="1">
      <c r="A159" s="262"/>
      <c r="B159" s="263"/>
      <c r="C159" s="264"/>
      <c r="D159" s="264"/>
      <c r="E159" s="265"/>
      <c r="F159" s="264"/>
      <c r="G159" s="286"/>
      <c r="H159" s="267"/>
      <c r="I159" s="264"/>
      <c r="J159" s="265"/>
      <c r="K159" s="268"/>
      <c r="L159" s="224"/>
    </row>
    <row r="160" spans="1:12" s="223" customFormat="1">
      <c r="A160" s="262"/>
      <c r="B160" s="263"/>
      <c r="C160" s="264"/>
      <c r="D160" s="264"/>
      <c r="E160" s="265"/>
      <c r="F160" s="264"/>
      <c r="G160" s="286"/>
      <c r="H160" s="267"/>
      <c r="I160" s="264"/>
      <c r="J160" s="265"/>
      <c r="K160" s="268"/>
      <c r="L160" s="224"/>
    </row>
    <row r="161" spans="1:12" s="223" customFormat="1">
      <c r="A161" s="262"/>
      <c r="B161" s="263"/>
      <c r="C161" s="264"/>
      <c r="D161" s="264"/>
      <c r="E161" s="265"/>
      <c r="F161" s="264"/>
      <c r="G161" s="286"/>
      <c r="H161" s="267"/>
      <c r="I161" s="264"/>
      <c r="J161" s="265"/>
      <c r="K161" s="268"/>
      <c r="L161" s="224"/>
    </row>
    <row r="162" spans="1:12" s="223" customFormat="1">
      <c r="A162" s="262"/>
      <c r="B162" s="263"/>
      <c r="C162" s="264"/>
      <c r="D162" s="264"/>
      <c r="E162" s="265"/>
      <c r="F162" s="264"/>
      <c r="G162" s="286"/>
      <c r="H162" s="267"/>
      <c r="I162" s="264"/>
      <c r="J162" s="265"/>
      <c r="K162" s="268"/>
      <c r="L162" s="224"/>
    </row>
    <row r="163" spans="1:12" s="223" customFormat="1">
      <c r="A163" s="262"/>
      <c r="B163" s="263"/>
      <c r="C163" s="264"/>
      <c r="D163" s="264"/>
      <c r="E163" s="265"/>
      <c r="F163" s="264"/>
      <c r="G163" s="286"/>
      <c r="H163" s="267"/>
      <c r="I163" s="264"/>
      <c r="J163" s="265"/>
      <c r="K163" s="268"/>
      <c r="L163" s="224"/>
    </row>
    <row r="164" spans="1:12" s="223" customFormat="1">
      <c r="A164" s="262"/>
      <c r="B164" s="263"/>
      <c r="C164" s="264"/>
      <c r="D164" s="264"/>
      <c r="E164" s="265"/>
      <c r="F164" s="264"/>
      <c r="G164" s="286"/>
      <c r="H164" s="267"/>
      <c r="I164" s="264"/>
      <c r="J164" s="265"/>
      <c r="K164" s="268"/>
      <c r="L164" s="224"/>
    </row>
    <row r="165" spans="1:12" s="223" customFormat="1">
      <c r="A165" s="262"/>
      <c r="B165" s="263"/>
      <c r="C165" s="264"/>
      <c r="D165" s="264"/>
      <c r="E165" s="265"/>
      <c r="F165" s="264"/>
      <c r="G165" s="286"/>
      <c r="H165" s="267"/>
      <c r="I165" s="264"/>
      <c r="J165" s="265"/>
      <c r="K165" s="268"/>
      <c r="L165" s="224"/>
    </row>
    <row r="166" spans="1:12" s="223" customFormat="1">
      <c r="A166" s="262"/>
      <c r="B166" s="263"/>
      <c r="C166" s="264"/>
      <c r="D166" s="264"/>
      <c r="E166" s="265"/>
      <c r="F166" s="264"/>
      <c r="G166" s="286"/>
      <c r="H166" s="267"/>
      <c r="I166" s="264"/>
      <c r="J166" s="265"/>
      <c r="K166" s="268"/>
      <c r="L166" s="224"/>
    </row>
    <row r="167" spans="1:12" s="223" customFormat="1">
      <c r="A167" s="262"/>
      <c r="B167" s="263"/>
      <c r="C167" s="264"/>
      <c r="D167" s="264"/>
      <c r="E167" s="265"/>
      <c r="F167" s="264"/>
      <c r="G167" s="286"/>
      <c r="H167" s="267"/>
      <c r="I167" s="264"/>
      <c r="J167" s="265"/>
      <c r="K167" s="268"/>
      <c r="L167" s="224"/>
    </row>
    <row r="168" spans="1:12" s="223" customFormat="1">
      <c r="A168" s="262"/>
      <c r="B168" s="263"/>
      <c r="C168" s="264"/>
      <c r="D168" s="264"/>
      <c r="E168" s="265"/>
      <c r="F168" s="264"/>
      <c r="G168" s="286"/>
      <c r="H168" s="267"/>
      <c r="I168" s="264"/>
      <c r="J168" s="265"/>
      <c r="K168" s="268"/>
      <c r="L168" s="224"/>
    </row>
    <row r="169" spans="1:12" s="223" customFormat="1">
      <c r="A169" s="262"/>
      <c r="B169" s="263"/>
      <c r="C169" s="264"/>
      <c r="D169" s="264"/>
      <c r="E169" s="265"/>
      <c r="F169" s="264"/>
      <c r="G169" s="286"/>
      <c r="H169" s="267"/>
      <c r="I169" s="264"/>
      <c r="J169" s="265"/>
      <c r="K169" s="268"/>
      <c r="L169" s="224"/>
    </row>
    <row r="170" spans="1:12" s="223" customFormat="1">
      <c r="A170" s="262"/>
      <c r="B170" s="263"/>
      <c r="C170" s="264"/>
      <c r="D170" s="264"/>
      <c r="E170" s="265"/>
      <c r="F170" s="264"/>
      <c r="G170" s="286"/>
      <c r="H170" s="267"/>
      <c r="I170" s="264"/>
      <c r="J170" s="265"/>
      <c r="K170" s="268"/>
      <c r="L170" s="224"/>
    </row>
    <row r="171" spans="1:12" s="223" customFormat="1">
      <c r="A171" s="262"/>
      <c r="B171" s="263"/>
      <c r="C171" s="264"/>
      <c r="D171" s="264"/>
      <c r="E171" s="265"/>
      <c r="F171" s="264"/>
      <c r="G171" s="286"/>
      <c r="H171" s="267"/>
      <c r="I171" s="264"/>
      <c r="J171" s="265"/>
      <c r="K171" s="268"/>
      <c r="L171" s="224"/>
    </row>
    <row r="172" spans="1:12" s="223" customFormat="1">
      <c r="A172" s="262"/>
      <c r="B172" s="263"/>
      <c r="C172" s="264"/>
      <c r="D172" s="264"/>
      <c r="E172" s="265"/>
      <c r="F172" s="264"/>
      <c r="G172" s="286"/>
      <c r="H172" s="267"/>
      <c r="I172" s="264"/>
      <c r="J172" s="265"/>
      <c r="K172" s="268"/>
      <c r="L172" s="224"/>
    </row>
    <row r="173" spans="1:12" s="223" customFormat="1">
      <c r="A173" s="262"/>
      <c r="B173" s="263"/>
      <c r="C173" s="264"/>
      <c r="D173" s="264"/>
      <c r="E173" s="265"/>
      <c r="F173" s="264"/>
      <c r="G173" s="286"/>
      <c r="H173" s="267"/>
      <c r="I173" s="264"/>
      <c r="J173" s="265"/>
      <c r="K173" s="268"/>
      <c r="L173" s="224"/>
    </row>
    <row r="174" spans="1:12" s="223" customFormat="1">
      <c r="A174" s="262"/>
      <c r="B174" s="263"/>
      <c r="C174" s="264"/>
      <c r="D174" s="264"/>
      <c r="E174" s="265"/>
      <c r="F174" s="264"/>
      <c r="G174" s="286"/>
      <c r="H174" s="267"/>
      <c r="I174" s="264"/>
      <c r="J174" s="265"/>
      <c r="K174" s="268"/>
      <c r="L174" s="224"/>
    </row>
    <row r="175" spans="1:12" s="223" customFormat="1">
      <c r="A175" s="262"/>
      <c r="B175" s="263"/>
      <c r="C175" s="264"/>
      <c r="D175" s="264"/>
      <c r="E175" s="265"/>
      <c r="F175" s="264"/>
      <c r="G175" s="286"/>
      <c r="H175" s="267"/>
      <c r="I175" s="264"/>
      <c r="J175" s="265"/>
      <c r="K175" s="268"/>
      <c r="L175" s="224"/>
    </row>
    <row r="176" spans="1:12" s="223" customFormat="1">
      <c r="A176" s="262"/>
      <c r="B176" s="263"/>
      <c r="C176" s="264"/>
      <c r="D176" s="264"/>
      <c r="E176" s="265"/>
      <c r="F176" s="264"/>
      <c r="G176" s="286"/>
      <c r="H176" s="267"/>
      <c r="I176" s="264"/>
      <c r="J176" s="265"/>
      <c r="K176" s="268"/>
      <c r="L176" s="224"/>
    </row>
    <row r="177" spans="1:12" s="223" customFormat="1">
      <c r="A177" s="262"/>
      <c r="B177" s="263"/>
      <c r="C177" s="264"/>
      <c r="D177" s="264"/>
      <c r="E177" s="265"/>
      <c r="F177" s="264"/>
      <c r="G177" s="286"/>
      <c r="H177" s="267"/>
      <c r="I177" s="264"/>
      <c r="J177" s="265"/>
      <c r="K177" s="268"/>
      <c r="L177" s="224"/>
    </row>
    <row r="178" spans="1:12" s="223" customFormat="1">
      <c r="A178" s="262"/>
      <c r="B178" s="263"/>
      <c r="C178" s="264"/>
      <c r="D178" s="264"/>
      <c r="E178" s="265"/>
      <c r="F178" s="264"/>
      <c r="G178" s="286"/>
      <c r="H178" s="267"/>
      <c r="I178" s="264"/>
      <c r="J178" s="265"/>
      <c r="K178" s="268"/>
      <c r="L178" s="224"/>
    </row>
    <row r="179" spans="1:12" s="223" customFormat="1">
      <c r="A179" s="262"/>
      <c r="B179" s="263"/>
      <c r="C179" s="264"/>
      <c r="D179" s="264"/>
      <c r="E179" s="265"/>
      <c r="F179" s="264"/>
      <c r="G179" s="286"/>
      <c r="H179" s="267"/>
      <c r="I179" s="264"/>
      <c r="J179" s="265"/>
      <c r="K179" s="268"/>
      <c r="L179" s="224"/>
    </row>
    <row r="180" spans="1:12" s="223" customFormat="1">
      <c r="A180" s="262"/>
      <c r="B180" s="263"/>
      <c r="C180" s="264"/>
      <c r="D180" s="264"/>
      <c r="E180" s="265"/>
      <c r="F180" s="264"/>
      <c r="G180" s="286"/>
      <c r="H180" s="267"/>
      <c r="I180" s="264"/>
      <c r="J180" s="265"/>
      <c r="K180" s="268"/>
      <c r="L180" s="224"/>
    </row>
    <row r="181" spans="1:12" s="223" customFormat="1">
      <c r="A181" s="262"/>
      <c r="B181" s="263"/>
      <c r="C181" s="264"/>
      <c r="D181" s="264"/>
      <c r="E181" s="265"/>
      <c r="F181" s="264"/>
      <c r="G181" s="286"/>
      <c r="H181" s="267"/>
      <c r="I181" s="264"/>
      <c r="J181" s="265"/>
      <c r="K181" s="268"/>
      <c r="L181" s="224"/>
    </row>
    <row r="182" spans="1:12" s="223" customFormat="1">
      <c r="A182" s="262"/>
      <c r="B182" s="263"/>
      <c r="C182" s="264"/>
      <c r="D182" s="264"/>
      <c r="E182" s="265"/>
      <c r="F182" s="264"/>
      <c r="G182" s="286"/>
      <c r="H182" s="267"/>
      <c r="I182" s="264"/>
      <c r="J182" s="265"/>
      <c r="K182" s="268"/>
      <c r="L182" s="224"/>
    </row>
    <row r="183" spans="1:12" s="223" customFormat="1">
      <c r="A183" s="262"/>
      <c r="B183" s="263"/>
      <c r="C183" s="264"/>
      <c r="D183" s="264"/>
      <c r="E183" s="265"/>
      <c r="F183" s="264"/>
      <c r="G183" s="286"/>
      <c r="H183" s="267"/>
      <c r="I183" s="264"/>
      <c r="J183" s="265"/>
      <c r="K183" s="268"/>
      <c r="L183" s="224"/>
    </row>
    <row r="184" spans="1:12" s="223" customFormat="1">
      <c r="A184" s="262"/>
      <c r="B184" s="263"/>
      <c r="C184" s="264"/>
      <c r="D184" s="264"/>
      <c r="E184" s="265"/>
      <c r="F184" s="264"/>
      <c r="G184" s="286"/>
      <c r="H184" s="267"/>
      <c r="I184" s="264"/>
      <c r="J184" s="265"/>
      <c r="K184" s="268"/>
      <c r="L184" s="224"/>
    </row>
    <row r="185" spans="1:12" s="223" customFormat="1">
      <c r="A185" s="262"/>
      <c r="B185" s="263"/>
      <c r="C185" s="264"/>
      <c r="D185" s="264"/>
      <c r="E185" s="265"/>
      <c r="F185" s="264"/>
      <c r="G185" s="286"/>
      <c r="H185" s="267"/>
      <c r="I185" s="264"/>
      <c r="J185" s="265"/>
      <c r="K185" s="268"/>
      <c r="L185" s="224"/>
    </row>
    <row r="186" spans="1:12" s="223" customFormat="1">
      <c r="A186" s="262"/>
      <c r="B186" s="263"/>
      <c r="C186" s="264"/>
      <c r="D186" s="264"/>
      <c r="E186" s="265"/>
      <c r="F186" s="264"/>
      <c r="G186" s="286"/>
      <c r="H186" s="267"/>
      <c r="I186" s="264"/>
      <c r="J186" s="265"/>
      <c r="K186" s="268"/>
      <c r="L186" s="224"/>
    </row>
    <row r="187" spans="1:12" s="223" customFormat="1">
      <c r="A187" s="262"/>
      <c r="B187" s="263"/>
      <c r="C187" s="264"/>
      <c r="D187" s="264"/>
      <c r="E187" s="265"/>
      <c r="F187" s="264"/>
      <c r="G187" s="286"/>
      <c r="H187" s="267"/>
      <c r="I187" s="264"/>
      <c r="J187" s="265"/>
      <c r="K187" s="268"/>
      <c r="L187" s="224"/>
    </row>
    <row r="188" spans="1:12" s="223" customFormat="1">
      <c r="A188" s="262"/>
      <c r="B188" s="263"/>
      <c r="C188" s="264"/>
      <c r="D188" s="264"/>
      <c r="E188" s="265"/>
      <c r="F188" s="264"/>
      <c r="G188" s="286"/>
      <c r="H188" s="267"/>
      <c r="I188" s="264"/>
      <c r="J188" s="265"/>
      <c r="K188" s="268"/>
      <c r="L188" s="224"/>
    </row>
    <row r="189" spans="1:12" s="223" customFormat="1">
      <c r="A189" s="262"/>
      <c r="B189" s="263"/>
      <c r="C189" s="264"/>
      <c r="D189" s="264"/>
      <c r="E189" s="265"/>
      <c r="F189" s="264"/>
      <c r="G189" s="286"/>
      <c r="H189" s="267"/>
      <c r="I189" s="264"/>
      <c r="J189" s="265"/>
      <c r="K189" s="268"/>
      <c r="L189" s="224"/>
    </row>
    <row r="190" spans="1:12" s="223" customFormat="1">
      <c r="A190" s="262"/>
      <c r="B190" s="263"/>
      <c r="C190" s="264"/>
      <c r="D190" s="264"/>
      <c r="E190" s="265"/>
      <c r="F190" s="264"/>
      <c r="G190" s="286"/>
      <c r="H190" s="267"/>
      <c r="I190" s="264"/>
      <c r="J190" s="265"/>
      <c r="K190" s="268"/>
      <c r="L190" s="224"/>
    </row>
    <row r="191" spans="1:12" s="223" customFormat="1">
      <c r="A191" s="262"/>
      <c r="B191" s="263"/>
      <c r="C191" s="264"/>
      <c r="D191" s="264"/>
      <c r="E191" s="265"/>
      <c r="F191" s="264"/>
      <c r="G191" s="286"/>
      <c r="H191" s="267"/>
      <c r="I191" s="264"/>
      <c r="J191" s="265"/>
      <c r="K191" s="268"/>
      <c r="L191" s="224"/>
    </row>
    <row r="192" spans="1:12" s="223" customFormat="1">
      <c r="A192" s="262"/>
      <c r="B192" s="263"/>
      <c r="C192" s="264"/>
      <c r="D192" s="264"/>
      <c r="E192" s="265"/>
      <c r="F192" s="264"/>
      <c r="G192" s="286"/>
      <c r="H192" s="267"/>
      <c r="I192" s="264"/>
      <c r="J192" s="265"/>
      <c r="K192" s="268"/>
      <c r="L192" s="224"/>
    </row>
    <row r="193" spans="1:12" s="223" customFormat="1">
      <c r="A193" s="262"/>
      <c r="B193" s="263"/>
      <c r="C193" s="264"/>
      <c r="D193" s="264"/>
      <c r="E193" s="265"/>
      <c r="F193" s="264"/>
      <c r="G193" s="286"/>
      <c r="H193" s="267"/>
      <c r="I193" s="264"/>
      <c r="J193" s="265"/>
      <c r="K193" s="268"/>
      <c r="L193" s="224"/>
    </row>
    <row r="194" spans="1:12" s="223" customFormat="1">
      <c r="A194" s="262"/>
      <c r="B194" s="263"/>
      <c r="C194" s="264"/>
      <c r="D194" s="264"/>
      <c r="E194" s="265"/>
      <c r="F194" s="264"/>
      <c r="G194" s="286"/>
      <c r="H194" s="267"/>
      <c r="I194" s="264"/>
      <c r="J194" s="265"/>
      <c r="K194" s="268"/>
      <c r="L194" s="224"/>
    </row>
    <row r="195" spans="1:12" s="223" customFormat="1">
      <c r="A195" s="262"/>
      <c r="B195" s="263"/>
      <c r="C195" s="264"/>
      <c r="D195" s="264"/>
      <c r="E195" s="265"/>
      <c r="F195" s="264"/>
      <c r="G195" s="286"/>
      <c r="H195" s="267"/>
      <c r="I195" s="264"/>
      <c r="J195" s="265"/>
      <c r="K195" s="268"/>
      <c r="L195" s="224"/>
    </row>
    <row r="196" spans="1:12" s="223" customFormat="1">
      <c r="A196" s="262"/>
      <c r="B196" s="263"/>
      <c r="C196" s="264"/>
      <c r="D196" s="264"/>
      <c r="E196" s="265"/>
      <c r="F196" s="264"/>
      <c r="G196" s="286"/>
      <c r="H196" s="267"/>
      <c r="I196" s="264"/>
      <c r="J196" s="265"/>
      <c r="K196" s="268"/>
      <c r="L196" s="224"/>
    </row>
    <row r="197" spans="1:12" s="223" customFormat="1">
      <c r="A197" s="262"/>
      <c r="B197" s="263"/>
      <c r="C197" s="264"/>
      <c r="D197" s="264"/>
      <c r="E197" s="265"/>
      <c r="F197" s="264"/>
      <c r="G197" s="286"/>
      <c r="H197" s="267"/>
      <c r="I197" s="264"/>
      <c r="J197" s="265"/>
      <c r="K197" s="268"/>
      <c r="L197" s="224"/>
    </row>
    <row r="198" spans="1:12" s="223" customFormat="1">
      <c r="A198" s="262"/>
      <c r="B198" s="263"/>
      <c r="C198" s="264"/>
      <c r="D198" s="264"/>
      <c r="E198" s="265"/>
      <c r="F198" s="264"/>
      <c r="G198" s="286"/>
      <c r="H198" s="267"/>
      <c r="I198" s="264"/>
      <c r="J198" s="265"/>
      <c r="K198" s="268"/>
      <c r="L198" s="224"/>
    </row>
    <row r="199" spans="1:12" s="223" customFormat="1">
      <c r="A199" s="262"/>
      <c r="B199" s="263"/>
      <c r="C199" s="264"/>
      <c r="D199" s="264"/>
      <c r="E199" s="265"/>
      <c r="F199" s="264"/>
      <c r="G199" s="286"/>
      <c r="H199" s="267"/>
      <c r="I199" s="264"/>
      <c r="J199" s="265"/>
      <c r="K199" s="268"/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A4:B4"/>
    <mergeCell ref="A5:B6"/>
    <mergeCell ref="A7:B7"/>
    <mergeCell ref="C4:D4"/>
    <mergeCell ref="C5:D6"/>
    <mergeCell ref="C7:D7"/>
    <mergeCell ref="E4:F4"/>
    <mergeCell ref="E5:F6"/>
    <mergeCell ref="E7:F7"/>
    <mergeCell ref="G4:H4"/>
    <mergeCell ref="G5:H6"/>
    <mergeCell ref="G7:H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16" t="s">
        <v>0</v>
      </c>
      <c r="E1" s="317"/>
      <c r="F1" s="317"/>
      <c r="G1" s="318"/>
      <c r="I1" s="316" t="s">
        <v>1</v>
      </c>
      <c r="J1" s="317"/>
      <c r="K1" s="317"/>
      <c r="L1" s="318"/>
      <c r="N1" s="316" t="s">
        <v>2</v>
      </c>
      <c r="O1" s="317"/>
      <c r="P1" s="317"/>
      <c r="Q1" s="318"/>
      <c r="S1" s="316" t="s">
        <v>3</v>
      </c>
      <c r="T1" s="317"/>
      <c r="U1" s="317"/>
      <c r="V1" s="318"/>
      <c r="X1" s="316" t="s">
        <v>4</v>
      </c>
      <c r="Y1" s="317"/>
      <c r="Z1" s="317"/>
      <c r="AA1" s="318"/>
      <c r="AC1" s="316" t="s">
        <v>5</v>
      </c>
      <c r="AD1" s="317"/>
      <c r="AE1" s="317"/>
      <c r="AF1" s="318"/>
      <c r="AH1" s="316" t="s">
        <v>6</v>
      </c>
      <c r="AI1" s="317"/>
      <c r="AJ1" s="317"/>
      <c r="AK1" s="318"/>
      <c r="AM1" s="316" t="s">
        <v>7</v>
      </c>
      <c r="AN1" s="317"/>
      <c r="AO1" s="317"/>
      <c r="AP1" s="318"/>
      <c r="AR1" s="316" t="s">
        <v>8</v>
      </c>
      <c r="AS1" s="317"/>
      <c r="AT1" s="317"/>
      <c r="AU1" s="318"/>
      <c r="AW1" s="316" t="s">
        <v>9</v>
      </c>
      <c r="AX1" s="317"/>
      <c r="AY1" s="317"/>
      <c r="AZ1" s="318"/>
      <c r="BB1" s="335" t="s">
        <v>10</v>
      </c>
      <c r="BC1" s="336"/>
      <c r="BD1" s="336"/>
      <c r="BE1" s="337"/>
      <c r="BG1" s="335" t="s">
        <v>11</v>
      </c>
      <c r="BH1" s="336"/>
      <c r="BI1" s="336"/>
      <c r="BJ1" s="337"/>
      <c r="BL1" s="335" t="s">
        <v>12</v>
      </c>
      <c r="BM1" s="336"/>
      <c r="BN1" s="336"/>
      <c r="BO1" s="337"/>
      <c r="BQ1" s="316" t="s">
        <v>13</v>
      </c>
      <c r="BR1" s="317"/>
      <c r="BS1" s="317"/>
      <c r="BT1" s="318"/>
      <c r="BV1" s="335" t="s">
        <v>14</v>
      </c>
      <c r="BW1" s="336"/>
      <c r="BX1" s="336"/>
      <c r="BY1" s="337"/>
      <c r="CA1" s="335" t="s">
        <v>15</v>
      </c>
      <c r="CB1" s="336"/>
      <c r="CC1" s="336"/>
      <c r="CD1" s="337"/>
      <c r="CF1" s="335" t="s">
        <v>16</v>
      </c>
      <c r="CG1" s="336"/>
      <c r="CH1" s="336"/>
      <c r="CI1" s="337"/>
      <c r="CK1" s="335" t="s">
        <v>17</v>
      </c>
      <c r="CL1" s="336"/>
      <c r="CM1" s="336"/>
      <c r="CN1" s="337"/>
      <c r="CP1" s="335" t="s">
        <v>18</v>
      </c>
      <c r="CQ1" s="336"/>
      <c r="CR1" s="336"/>
      <c r="CS1" s="337"/>
      <c r="CU1" s="335" t="s">
        <v>19</v>
      </c>
      <c r="CV1" s="336"/>
      <c r="CW1" s="336"/>
      <c r="CX1" s="337"/>
      <c r="CZ1" s="335" t="s">
        <v>20</v>
      </c>
      <c r="DA1" s="336"/>
      <c r="DB1" s="336"/>
      <c r="DC1" s="337"/>
      <c r="DE1" s="335" t="s">
        <v>21</v>
      </c>
      <c r="DF1" s="336"/>
      <c r="DG1" s="336"/>
      <c r="DH1" s="337"/>
      <c r="DJ1" s="335" t="s">
        <v>22</v>
      </c>
      <c r="DK1" s="336"/>
      <c r="DL1" s="336"/>
      <c r="DM1" s="337"/>
      <c r="DO1" s="362" t="s">
        <v>23</v>
      </c>
      <c r="DP1" s="363"/>
      <c r="DQ1" s="363"/>
      <c r="DR1" s="364"/>
      <c r="DT1" s="335" t="s">
        <v>24</v>
      </c>
      <c r="DU1" s="336"/>
      <c r="DV1" s="336"/>
      <c r="DW1" s="337"/>
      <c r="DZ1" s="335" t="s">
        <v>25</v>
      </c>
      <c r="EA1" s="336"/>
      <c r="EB1" s="336"/>
      <c r="EC1" s="337"/>
      <c r="EE1" s="335" t="s">
        <v>26</v>
      </c>
      <c r="EF1" s="336"/>
      <c r="EG1" s="336"/>
      <c r="EH1" s="337"/>
      <c r="EJ1" s="362" t="s">
        <v>27</v>
      </c>
      <c r="EK1" s="363"/>
      <c r="EL1" s="363"/>
      <c r="EM1" s="364"/>
      <c r="EO1" s="362" t="s">
        <v>28</v>
      </c>
      <c r="EP1" s="363"/>
      <c r="EQ1" s="363"/>
      <c r="ER1" s="363"/>
      <c r="ES1" s="363"/>
      <c r="ET1" s="363"/>
      <c r="EU1" s="363"/>
      <c r="EW1" s="362" t="s">
        <v>29</v>
      </c>
      <c r="EX1" s="363"/>
      <c r="EY1" s="363"/>
      <c r="EZ1" s="364"/>
      <c r="FB1" s="362" t="s">
        <v>30</v>
      </c>
      <c r="FC1" s="363"/>
      <c r="FD1" s="363"/>
      <c r="FE1" s="364"/>
      <c r="FG1" s="362" t="s">
        <v>31</v>
      </c>
      <c r="FH1" s="363"/>
      <c r="FI1" s="363"/>
      <c r="FJ1" s="364"/>
      <c r="FL1" s="362" t="s">
        <v>32</v>
      </c>
      <c r="FM1" s="363"/>
      <c r="FN1" s="363"/>
      <c r="FO1" s="364"/>
      <c r="FQ1" s="362" t="s">
        <v>33</v>
      </c>
      <c r="FR1" s="363"/>
      <c r="FS1" s="363"/>
      <c r="FT1" s="364"/>
      <c r="FV1" s="362" t="s">
        <v>34</v>
      </c>
      <c r="FW1" s="363"/>
      <c r="FX1" s="363"/>
      <c r="FY1" s="364"/>
      <c r="GA1" s="362" t="s">
        <v>35</v>
      </c>
      <c r="GB1" s="363"/>
      <c r="GC1" s="363"/>
      <c r="GD1" s="363"/>
      <c r="GE1" s="363"/>
      <c r="GF1" s="363"/>
      <c r="GG1" s="364"/>
      <c r="GI1" s="367" t="s">
        <v>36</v>
      </c>
      <c r="GJ1" s="368"/>
      <c r="GK1" s="368"/>
      <c r="GL1" s="368"/>
      <c r="GN1" s="362" t="s">
        <v>37</v>
      </c>
      <c r="GO1" s="363"/>
      <c r="GP1" s="363"/>
      <c r="GQ1" s="364"/>
      <c r="GS1" s="362" t="s">
        <v>38</v>
      </c>
      <c r="GT1" s="363"/>
      <c r="GU1" s="363"/>
      <c r="GV1" s="363"/>
      <c r="GW1" s="364"/>
      <c r="GY1" s="335" t="s">
        <v>39</v>
      </c>
      <c r="GZ1" s="336"/>
      <c r="HA1" s="336"/>
      <c r="HB1" s="337"/>
      <c r="HD1" s="362" t="s">
        <v>40</v>
      </c>
      <c r="HE1" s="363"/>
      <c r="HF1" s="363"/>
      <c r="HG1" s="364"/>
      <c r="HI1" s="362" t="s">
        <v>41</v>
      </c>
      <c r="HJ1" s="363"/>
      <c r="HK1" s="363"/>
      <c r="HL1" s="364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19" t="s">
        <v>42</v>
      </c>
      <c r="E3" s="320"/>
      <c r="F3" s="320"/>
      <c r="G3" s="321"/>
      <c r="I3" s="319" t="s">
        <v>43</v>
      </c>
      <c r="J3" s="320"/>
      <c r="K3" s="320"/>
      <c r="L3" s="321"/>
      <c r="N3" s="319" t="s">
        <v>44</v>
      </c>
      <c r="O3" s="320"/>
      <c r="P3" s="320"/>
      <c r="Q3" s="321"/>
      <c r="S3" s="319" t="s">
        <v>45</v>
      </c>
      <c r="T3" s="320"/>
      <c r="U3" s="320"/>
      <c r="V3" s="321"/>
      <c r="X3" s="319" t="s">
        <v>46</v>
      </c>
      <c r="Y3" s="320"/>
      <c r="Z3" s="320"/>
      <c r="AA3" s="321"/>
      <c r="AC3" s="319" t="s">
        <v>47</v>
      </c>
      <c r="AD3" s="320"/>
      <c r="AE3" s="320"/>
      <c r="AF3" s="321"/>
      <c r="AH3" s="319" t="s">
        <v>48</v>
      </c>
      <c r="AI3" s="320"/>
      <c r="AJ3" s="320"/>
      <c r="AK3" s="321"/>
      <c r="AM3" s="319" t="s">
        <v>49</v>
      </c>
      <c r="AN3" s="320"/>
      <c r="AO3" s="320"/>
      <c r="AP3" s="321"/>
      <c r="AR3" s="319" t="s">
        <v>50</v>
      </c>
      <c r="AS3" s="320"/>
      <c r="AT3" s="320"/>
      <c r="AU3" s="321"/>
      <c r="AW3" s="319" t="s">
        <v>51</v>
      </c>
      <c r="AX3" s="320"/>
      <c r="AY3" s="320"/>
      <c r="AZ3" s="321"/>
      <c r="BB3" s="102"/>
      <c r="BC3" s="333" t="s">
        <v>52</v>
      </c>
      <c r="BD3" s="334"/>
      <c r="BE3" s="85"/>
      <c r="BG3" s="102"/>
      <c r="BH3" s="333" t="s">
        <v>53</v>
      </c>
      <c r="BI3" s="334"/>
      <c r="BJ3" s="85"/>
      <c r="BL3" s="102"/>
      <c r="BM3" s="333" t="s">
        <v>54</v>
      </c>
      <c r="BN3" s="334"/>
      <c r="BO3" s="85"/>
      <c r="BQ3" s="319" t="s">
        <v>55</v>
      </c>
      <c r="BR3" s="320"/>
      <c r="BS3" s="320"/>
      <c r="BT3" s="321"/>
      <c r="BV3" s="102"/>
      <c r="BW3" s="333" t="s">
        <v>56</v>
      </c>
      <c r="BX3" s="334"/>
      <c r="BY3" s="85"/>
      <c r="CA3" s="102"/>
      <c r="CB3" s="333" t="s">
        <v>57</v>
      </c>
      <c r="CC3" s="334"/>
      <c r="CD3" s="85"/>
      <c r="CF3" s="102"/>
      <c r="CG3" s="333" t="s">
        <v>58</v>
      </c>
      <c r="CH3" s="334"/>
      <c r="CI3" s="85"/>
      <c r="CK3" s="102"/>
      <c r="CL3" s="333" t="s">
        <v>59</v>
      </c>
      <c r="CM3" s="334"/>
      <c r="CN3" s="85"/>
      <c r="CP3" s="102"/>
      <c r="CQ3" s="333" t="s">
        <v>60</v>
      </c>
      <c r="CR3" s="334"/>
      <c r="CS3" s="85"/>
      <c r="CU3" s="102"/>
      <c r="CV3" s="333" t="s">
        <v>61</v>
      </c>
      <c r="CW3" s="334"/>
      <c r="CX3" s="85"/>
      <c r="CZ3" s="102"/>
      <c r="DA3" s="333" t="s">
        <v>62</v>
      </c>
      <c r="DB3" s="334"/>
      <c r="DC3" s="85"/>
      <c r="DE3" s="102"/>
      <c r="DF3" s="333" t="s">
        <v>63</v>
      </c>
      <c r="DG3" s="334"/>
      <c r="DH3" s="85"/>
      <c r="DJ3" s="102"/>
      <c r="DK3" s="333" t="s">
        <v>64</v>
      </c>
      <c r="DL3" s="334"/>
      <c r="DM3" s="85"/>
      <c r="DO3" s="102"/>
      <c r="DP3" s="320" t="s">
        <v>65</v>
      </c>
      <c r="DQ3" s="320"/>
      <c r="DR3" s="103"/>
      <c r="DT3" s="102"/>
      <c r="DU3" s="333" t="s">
        <v>66</v>
      </c>
      <c r="DV3" s="334"/>
      <c r="DW3" s="85"/>
      <c r="DZ3" s="102"/>
      <c r="EA3" s="333" t="s">
        <v>47</v>
      </c>
      <c r="EB3" s="334"/>
      <c r="EC3" s="85"/>
      <c r="EE3" s="102"/>
      <c r="EF3" s="333" t="s">
        <v>47</v>
      </c>
      <c r="EG3" s="334"/>
      <c r="EH3" s="85"/>
      <c r="EJ3" s="102"/>
      <c r="EK3" s="320" t="s">
        <v>67</v>
      </c>
      <c r="EL3" s="320"/>
      <c r="EM3" s="103"/>
      <c r="EO3" s="102"/>
      <c r="EP3" s="320" t="s">
        <v>68</v>
      </c>
      <c r="EQ3" s="320"/>
      <c r="ER3" s="320"/>
      <c r="ES3" s="320"/>
      <c r="ET3" s="320"/>
      <c r="EU3" s="103"/>
      <c r="EW3" s="102"/>
      <c r="EX3" s="320" t="s">
        <v>69</v>
      </c>
      <c r="EY3" s="320"/>
      <c r="EZ3" s="103"/>
      <c r="FB3" s="102"/>
      <c r="FC3" s="320" t="s">
        <v>70</v>
      </c>
      <c r="FD3" s="320"/>
      <c r="FE3" s="103"/>
      <c r="FG3" s="102"/>
      <c r="FH3" s="333" t="s">
        <v>71</v>
      </c>
      <c r="FI3" s="334"/>
      <c r="FJ3" s="103"/>
      <c r="FL3" s="102"/>
      <c r="FM3" s="333" t="s">
        <v>72</v>
      </c>
      <c r="FN3" s="334"/>
      <c r="FO3" s="103"/>
      <c r="FQ3" s="102"/>
      <c r="FR3" s="333" t="s">
        <v>73</v>
      </c>
      <c r="FS3" s="334"/>
      <c r="FT3" s="85"/>
      <c r="FV3" s="102"/>
      <c r="FW3" s="333" t="s">
        <v>74</v>
      </c>
      <c r="FX3" s="334"/>
      <c r="FY3" s="103"/>
      <c r="GA3" s="319" t="s">
        <v>75</v>
      </c>
      <c r="GB3" s="320"/>
      <c r="GC3" s="320"/>
      <c r="GD3" s="320"/>
      <c r="GE3" s="320"/>
      <c r="GF3" s="320"/>
      <c r="GG3" s="321"/>
      <c r="GI3" s="102"/>
      <c r="GJ3" s="333" t="s">
        <v>72</v>
      </c>
      <c r="GK3" s="334"/>
      <c r="GL3" s="103"/>
      <c r="GN3" s="102"/>
      <c r="GO3" s="333" t="s">
        <v>72</v>
      </c>
      <c r="GP3" s="334"/>
      <c r="GQ3" s="103"/>
      <c r="GS3" s="102"/>
      <c r="GT3" s="333" t="s">
        <v>76</v>
      </c>
      <c r="GU3" s="334"/>
      <c r="GV3" s="104"/>
      <c r="GW3" s="85" t="s">
        <v>77</v>
      </c>
      <c r="GY3" s="102"/>
      <c r="GZ3" s="333" t="s">
        <v>78</v>
      </c>
      <c r="HA3" s="334"/>
      <c r="HB3" s="85"/>
      <c r="HD3" s="102"/>
      <c r="HE3" s="333" t="s">
        <v>79</v>
      </c>
      <c r="HF3" s="365"/>
      <c r="HG3" s="366"/>
      <c r="HI3" s="102"/>
      <c r="HJ3" s="333" t="s">
        <v>80</v>
      </c>
      <c r="HK3" s="334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22" t="s">
        <v>82</v>
      </c>
      <c r="F5" s="323"/>
      <c r="G5" s="21"/>
      <c r="I5" s="10"/>
      <c r="J5" s="322" t="s">
        <v>82</v>
      </c>
      <c r="K5" s="323"/>
      <c r="L5" s="21"/>
      <c r="N5" s="10"/>
      <c r="O5" s="322" t="s">
        <v>82</v>
      </c>
      <c r="P5" s="323"/>
      <c r="Q5" s="21"/>
      <c r="S5" s="10"/>
      <c r="T5" s="322" t="s">
        <v>82</v>
      </c>
      <c r="U5" s="323"/>
      <c r="V5" s="21"/>
      <c r="X5" s="10"/>
      <c r="Y5" s="322" t="s">
        <v>82</v>
      </c>
      <c r="Z5" s="323"/>
      <c r="AA5" s="21"/>
      <c r="AC5" s="10"/>
      <c r="AD5" s="322" t="s">
        <v>82</v>
      </c>
      <c r="AE5" s="323"/>
      <c r="AF5" s="21"/>
      <c r="AH5" s="10"/>
      <c r="AI5" s="322" t="s">
        <v>82</v>
      </c>
      <c r="AJ5" s="323"/>
      <c r="AK5" s="21"/>
      <c r="AM5" s="10"/>
      <c r="AN5" s="322" t="s">
        <v>82</v>
      </c>
      <c r="AO5" s="323"/>
      <c r="AP5" s="21"/>
      <c r="AR5" s="10"/>
      <c r="AS5" s="322" t="s">
        <v>82</v>
      </c>
      <c r="AT5" s="323"/>
      <c r="AU5" s="21"/>
      <c r="AW5" s="10"/>
      <c r="AX5" s="322" t="s">
        <v>82</v>
      </c>
      <c r="AY5" s="323"/>
      <c r="AZ5" s="21"/>
      <c r="BB5" s="10"/>
      <c r="BC5" s="322" t="s">
        <v>82</v>
      </c>
      <c r="BD5" s="323"/>
      <c r="BE5" s="21"/>
      <c r="BG5" s="10"/>
      <c r="BH5" s="322" t="s">
        <v>82</v>
      </c>
      <c r="BI5" s="323"/>
      <c r="BJ5" s="21"/>
      <c r="BL5" s="10"/>
      <c r="BM5" s="322" t="s">
        <v>82</v>
      </c>
      <c r="BN5" s="323"/>
      <c r="BO5" s="21"/>
      <c r="BQ5" s="10"/>
      <c r="BR5" s="331" t="s">
        <v>82</v>
      </c>
      <c r="BS5" s="332"/>
      <c r="BT5" s="21"/>
      <c r="BV5" s="10"/>
      <c r="BW5" s="322" t="s">
        <v>82</v>
      </c>
      <c r="BX5" s="323"/>
      <c r="BY5" s="21"/>
      <c r="CA5" s="10"/>
      <c r="CB5" s="322" t="s">
        <v>82</v>
      </c>
      <c r="CC5" s="323"/>
      <c r="CD5" s="21"/>
      <c r="CF5" s="10"/>
      <c r="CG5" s="322" t="s">
        <v>82</v>
      </c>
      <c r="CH5" s="323"/>
      <c r="CI5" s="21"/>
      <c r="CK5" s="10"/>
      <c r="CL5" s="322" t="s">
        <v>82</v>
      </c>
      <c r="CM5" s="323"/>
      <c r="CN5" s="21"/>
      <c r="CP5" s="10"/>
      <c r="CQ5" s="322" t="s">
        <v>82</v>
      </c>
      <c r="CR5" s="323"/>
      <c r="CS5" s="21"/>
      <c r="CU5" s="10"/>
      <c r="CV5" s="322" t="s">
        <v>82</v>
      </c>
      <c r="CW5" s="323"/>
      <c r="CX5" s="21"/>
      <c r="CZ5" s="10"/>
      <c r="DA5" s="331" t="s">
        <v>82</v>
      </c>
      <c r="DB5" s="332"/>
      <c r="DC5" s="21"/>
      <c r="DE5" s="10"/>
      <c r="DF5" s="322" t="s">
        <v>82</v>
      </c>
      <c r="DG5" s="323"/>
      <c r="DH5" s="21"/>
      <c r="DJ5" s="10"/>
      <c r="DK5" s="322" t="s">
        <v>82</v>
      </c>
      <c r="DL5" s="323"/>
      <c r="DM5" s="21"/>
      <c r="DO5" s="10"/>
      <c r="DP5" s="322" t="s">
        <v>83</v>
      </c>
      <c r="DQ5" s="323"/>
      <c r="DR5" s="21"/>
      <c r="DT5" s="10"/>
      <c r="DU5" s="322" t="s">
        <v>82</v>
      </c>
      <c r="DV5" s="323"/>
      <c r="DW5" s="21"/>
      <c r="DZ5" s="10"/>
      <c r="EA5" s="322" t="s">
        <v>82</v>
      </c>
      <c r="EB5" s="323"/>
      <c r="EC5" s="21"/>
      <c r="EE5" s="10"/>
      <c r="EF5" s="322" t="s">
        <v>82</v>
      </c>
      <c r="EG5" s="323"/>
      <c r="EH5" s="21"/>
      <c r="EJ5" s="10"/>
      <c r="EK5" s="322" t="s">
        <v>83</v>
      </c>
      <c r="EL5" s="323"/>
      <c r="EM5" s="21"/>
      <c r="EO5" s="10"/>
      <c r="EP5" s="322" t="s">
        <v>83</v>
      </c>
      <c r="EQ5" s="323"/>
      <c r="ER5" s="2"/>
      <c r="ES5" s="322" t="s">
        <v>83</v>
      </c>
      <c r="ET5" s="323"/>
      <c r="EU5" s="21"/>
      <c r="EW5" s="10"/>
      <c r="EX5" s="322" t="s">
        <v>83</v>
      </c>
      <c r="EY5" s="323"/>
      <c r="EZ5" s="21"/>
      <c r="FB5" s="10"/>
      <c r="FC5" s="322" t="s">
        <v>83</v>
      </c>
      <c r="FD5" s="323"/>
      <c r="FE5" s="21"/>
      <c r="FG5" s="10"/>
      <c r="FH5" s="322" t="s">
        <v>84</v>
      </c>
      <c r="FI5" s="323"/>
      <c r="FJ5" s="21"/>
      <c r="FL5" s="10"/>
      <c r="FM5" s="322" t="s">
        <v>84</v>
      </c>
      <c r="FN5" s="323"/>
      <c r="FO5" s="21"/>
      <c r="FQ5" s="10"/>
      <c r="FR5" s="322" t="s">
        <v>84</v>
      </c>
      <c r="FS5" s="323"/>
      <c r="FT5" s="21"/>
      <c r="FV5" s="10"/>
      <c r="FW5" s="322" t="s">
        <v>84</v>
      </c>
      <c r="FX5" s="323"/>
      <c r="FY5" s="21"/>
      <c r="GA5" s="10"/>
      <c r="GB5" s="322" t="s">
        <v>85</v>
      </c>
      <c r="GC5" s="323"/>
      <c r="GD5" s="2"/>
      <c r="GE5" s="2"/>
      <c r="GF5" s="22"/>
      <c r="GG5" s="4"/>
      <c r="GI5" s="10"/>
      <c r="GJ5" s="322" t="s">
        <v>84</v>
      </c>
      <c r="GK5" s="323"/>
      <c r="GL5" s="21"/>
      <c r="GN5" s="10"/>
      <c r="GO5" s="322" t="s">
        <v>84</v>
      </c>
      <c r="GP5" s="323"/>
      <c r="GQ5" s="21"/>
      <c r="GS5" s="10"/>
      <c r="GT5" s="322" t="s">
        <v>84</v>
      </c>
      <c r="GU5" s="323"/>
      <c r="GV5" s="2"/>
      <c r="GW5" s="4"/>
      <c r="GY5" s="10"/>
      <c r="GZ5" s="322" t="s">
        <v>82</v>
      </c>
      <c r="HA5" s="323"/>
      <c r="HB5" s="21"/>
      <c r="HD5" s="10"/>
      <c r="HE5" s="322" t="s">
        <v>82</v>
      </c>
      <c r="HF5" s="323"/>
      <c r="HG5" s="21"/>
      <c r="HI5" s="10"/>
      <c r="HJ5" s="322" t="s">
        <v>82</v>
      </c>
      <c r="HK5" s="323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24" t="s">
        <v>97</v>
      </c>
      <c r="GF6" s="357"/>
      <c r="GG6" s="358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41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6"/>
      <c r="GF7" s="339"/>
      <c r="GG7" s="359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42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6"/>
      <c r="GF8" s="339"/>
      <c r="GG8" s="359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42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6"/>
      <c r="GF9" s="339"/>
      <c r="GG9" s="359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42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6"/>
      <c r="GF10" s="339"/>
      <c r="GG10" s="359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43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6"/>
      <c r="GF11" s="339"/>
      <c r="GG11" s="359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6"/>
      <c r="GF12" s="339"/>
      <c r="GG12" s="359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6"/>
      <c r="GF13" s="339"/>
      <c r="GG13" s="359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24" t="s">
        <v>245</v>
      </c>
      <c r="F14" s="325"/>
      <c r="G14" s="4"/>
      <c r="I14" s="10"/>
      <c r="J14" s="324" t="s">
        <v>246</v>
      </c>
      <c r="K14" s="325"/>
      <c r="L14" s="4"/>
      <c r="N14" s="10"/>
      <c r="O14" s="324" t="s">
        <v>247</v>
      </c>
      <c r="P14" s="325"/>
      <c r="Q14" s="4"/>
      <c r="S14" s="10"/>
      <c r="T14" s="324" t="s">
        <v>248</v>
      </c>
      <c r="U14" s="325"/>
      <c r="V14" s="4"/>
      <c r="X14" s="10"/>
      <c r="Y14" s="324" t="s">
        <v>249</v>
      </c>
      <c r="Z14" s="325"/>
      <c r="AA14" s="4"/>
      <c r="AC14" s="10"/>
      <c r="AD14" s="324" t="s">
        <v>250</v>
      </c>
      <c r="AE14" s="325"/>
      <c r="AF14" s="4"/>
      <c r="AH14" s="10"/>
      <c r="AI14" s="324" t="s">
        <v>251</v>
      </c>
      <c r="AJ14" s="325"/>
      <c r="AK14" s="4"/>
      <c r="AM14" s="10"/>
      <c r="AN14" s="324" t="s">
        <v>252</v>
      </c>
      <c r="AO14" s="325"/>
      <c r="AP14" s="4"/>
      <c r="AR14" s="10"/>
      <c r="AS14" s="324" t="s">
        <v>253</v>
      </c>
      <c r="AT14" s="325"/>
      <c r="AU14" s="4"/>
      <c r="AW14" s="10"/>
      <c r="AX14" s="324" t="s">
        <v>254</v>
      </c>
      <c r="AY14" s="325"/>
      <c r="AZ14" s="4"/>
      <c r="BB14" s="10"/>
      <c r="BC14" s="324" t="s">
        <v>255</v>
      </c>
      <c r="BD14" s="325"/>
      <c r="BE14" s="4"/>
      <c r="BG14" s="10"/>
      <c r="BH14" s="324" t="s">
        <v>256</v>
      </c>
      <c r="BI14" s="325"/>
      <c r="BJ14" s="4"/>
      <c r="BL14" s="10"/>
      <c r="BM14" s="324" t="s">
        <v>257</v>
      </c>
      <c r="BN14" s="325"/>
      <c r="BO14" s="4"/>
      <c r="BQ14" s="10"/>
      <c r="BR14" s="324" t="s">
        <v>258</v>
      </c>
      <c r="BS14" s="325"/>
      <c r="BT14" s="4"/>
      <c r="BV14" s="10"/>
      <c r="BW14" s="324" t="s">
        <v>259</v>
      </c>
      <c r="BX14" s="325"/>
      <c r="BY14" s="4"/>
      <c r="CA14" s="10"/>
      <c r="CB14" s="324" t="s">
        <v>260</v>
      </c>
      <c r="CC14" s="325"/>
      <c r="CD14" s="4"/>
      <c r="CF14" s="10"/>
      <c r="CG14" s="324" t="s">
        <v>261</v>
      </c>
      <c r="CH14" s="325"/>
      <c r="CI14" s="4"/>
      <c r="CK14" s="10"/>
      <c r="CL14" s="324" t="s">
        <v>262</v>
      </c>
      <c r="CM14" s="325"/>
      <c r="CN14" s="4"/>
      <c r="CP14" s="10"/>
      <c r="CQ14" s="324" t="s">
        <v>263</v>
      </c>
      <c r="CR14" s="325"/>
      <c r="CS14" s="4"/>
      <c r="CU14" s="10"/>
      <c r="CV14" s="324" t="s">
        <v>264</v>
      </c>
      <c r="CW14" s="325"/>
      <c r="CX14" s="4"/>
      <c r="CZ14" s="10"/>
      <c r="DA14" s="7"/>
      <c r="DB14" s="7"/>
      <c r="DC14" s="69"/>
      <c r="DE14" s="10"/>
      <c r="DF14" s="324" t="s">
        <v>265</v>
      </c>
      <c r="DG14" s="325"/>
      <c r="DH14" s="4"/>
      <c r="DJ14" s="10"/>
      <c r="DK14" s="324" t="s">
        <v>266</v>
      </c>
      <c r="DL14" s="325"/>
      <c r="DM14" s="4"/>
      <c r="DO14" s="10"/>
      <c r="DP14" s="25" t="s">
        <v>243</v>
      </c>
      <c r="DQ14" s="24">
        <v>44676</v>
      </c>
      <c r="DR14" s="4"/>
      <c r="DT14" s="10"/>
      <c r="DU14" s="324" t="s">
        <v>267</v>
      </c>
      <c r="DV14" s="325"/>
      <c r="DW14" s="4"/>
      <c r="DZ14" s="10"/>
      <c r="EA14" s="324" t="s">
        <v>268</v>
      </c>
      <c r="EB14" s="325"/>
      <c r="EC14" s="4"/>
      <c r="EE14" s="10"/>
      <c r="EF14" s="324" t="s">
        <v>269</v>
      </c>
      <c r="EG14" s="325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56"/>
      <c r="FI14" s="356"/>
      <c r="FJ14" s="4"/>
      <c r="FL14" s="10"/>
      <c r="FM14" s="356"/>
      <c r="FN14" s="356"/>
      <c r="FO14" s="4"/>
      <c r="FQ14" s="10"/>
      <c r="FR14" s="356"/>
      <c r="FS14" s="356"/>
      <c r="FT14" s="4"/>
      <c r="FV14" s="10"/>
      <c r="FW14" s="356"/>
      <c r="FX14" s="356"/>
      <c r="FY14" s="4"/>
      <c r="GA14" s="10"/>
      <c r="GB14" s="2"/>
      <c r="GC14" s="22"/>
      <c r="GD14" s="22"/>
      <c r="GE14" s="326"/>
      <c r="GF14" s="339"/>
      <c r="GG14" s="359"/>
      <c r="GI14" s="10"/>
      <c r="GJ14" s="356"/>
      <c r="GK14" s="356"/>
      <c r="GL14" s="4"/>
      <c r="GN14" s="10"/>
      <c r="GO14" s="356"/>
      <c r="GP14" s="356"/>
      <c r="GQ14" s="4"/>
      <c r="GS14" s="10"/>
      <c r="GT14" s="356"/>
      <c r="GU14" s="356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6"/>
      <c r="F15" s="327"/>
      <c r="G15" s="21"/>
      <c r="I15" s="10"/>
      <c r="J15" s="326"/>
      <c r="K15" s="327"/>
      <c r="L15" s="21"/>
      <c r="N15" s="10"/>
      <c r="O15" s="326"/>
      <c r="P15" s="327"/>
      <c r="Q15" s="21"/>
      <c r="S15" s="10"/>
      <c r="T15" s="326"/>
      <c r="U15" s="327"/>
      <c r="V15" s="21"/>
      <c r="X15" s="10"/>
      <c r="Y15" s="326"/>
      <c r="Z15" s="327"/>
      <c r="AA15" s="21"/>
      <c r="AC15" s="10"/>
      <c r="AD15" s="326"/>
      <c r="AE15" s="327"/>
      <c r="AF15" s="21"/>
      <c r="AH15" s="10"/>
      <c r="AI15" s="326"/>
      <c r="AJ15" s="327"/>
      <c r="AK15" s="21"/>
      <c r="AM15" s="10"/>
      <c r="AN15" s="326"/>
      <c r="AO15" s="327"/>
      <c r="AP15" s="21"/>
      <c r="AR15" s="10"/>
      <c r="AS15" s="326"/>
      <c r="AT15" s="327"/>
      <c r="AU15" s="21"/>
      <c r="AW15" s="10"/>
      <c r="AX15" s="326"/>
      <c r="AY15" s="327"/>
      <c r="AZ15" s="21"/>
      <c r="BB15" s="10"/>
      <c r="BC15" s="326"/>
      <c r="BD15" s="327"/>
      <c r="BE15" s="21"/>
      <c r="BG15" s="10"/>
      <c r="BH15" s="326"/>
      <c r="BI15" s="327"/>
      <c r="BJ15" s="21"/>
      <c r="BL15" s="10"/>
      <c r="BM15" s="326"/>
      <c r="BN15" s="327"/>
      <c r="BO15" s="21"/>
      <c r="BQ15" s="10"/>
      <c r="BR15" s="326"/>
      <c r="BS15" s="327"/>
      <c r="BT15" s="21"/>
      <c r="BV15" s="10"/>
      <c r="BW15" s="326"/>
      <c r="BX15" s="327"/>
      <c r="BY15" s="21"/>
      <c r="CA15" s="10"/>
      <c r="CB15" s="326"/>
      <c r="CC15" s="327"/>
      <c r="CD15" s="21"/>
      <c r="CF15" s="10"/>
      <c r="CG15" s="326"/>
      <c r="CH15" s="327"/>
      <c r="CI15" s="21"/>
      <c r="CK15" s="10"/>
      <c r="CL15" s="326"/>
      <c r="CM15" s="327"/>
      <c r="CN15" s="21"/>
      <c r="CP15" s="10"/>
      <c r="CQ15" s="326"/>
      <c r="CR15" s="327"/>
      <c r="CS15" s="21"/>
      <c r="CU15" s="10"/>
      <c r="CV15" s="326"/>
      <c r="CW15" s="327"/>
      <c r="CX15" s="21"/>
      <c r="CZ15" s="10"/>
      <c r="DA15" s="338" t="s">
        <v>270</v>
      </c>
      <c r="DB15" s="338"/>
      <c r="DC15" s="4"/>
      <c r="DE15" s="10"/>
      <c r="DF15" s="326"/>
      <c r="DG15" s="327"/>
      <c r="DH15" s="21"/>
      <c r="DJ15" s="10"/>
      <c r="DK15" s="326"/>
      <c r="DL15" s="327"/>
      <c r="DM15" s="21"/>
      <c r="DO15" s="10"/>
      <c r="DP15" s="356"/>
      <c r="DQ15" s="356"/>
      <c r="DR15" s="21"/>
      <c r="DT15" s="10"/>
      <c r="DU15" s="326"/>
      <c r="DV15" s="327"/>
      <c r="DW15" s="21"/>
      <c r="DZ15" s="10"/>
      <c r="EA15" s="326"/>
      <c r="EB15" s="327"/>
      <c r="EC15" s="21"/>
      <c r="EE15" s="10"/>
      <c r="EF15" s="326"/>
      <c r="EG15" s="327"/>
      <c r="EH15" s="21"/>
      <c r="EJ15" s="10"/>
      <c r="EK15" s="356"/>
      <c r="EL15" s="356"/>
      <c r="EM15" s="21"/>
      <c r="EO15" s="10"/>
      <c r="EP15" s="356"/>
      <c r="EQ15" s="356"/>
      <c r="ER15" s="2"/>
      <c r="ES15" s="2"/>
      <c r="ET15" s="2"/>
      <c r="EU15" s="21"/>
      <c r="EW15" s="10"/>
      <c r="EX15" s="356"/>
      <c r="EY15" s="356"/>
      <c r="EZ15" s="21"/>
      <c r="FB15" s="10"/>
      <c r="FC15" s="356"/>
      <c r="FD15" s="356"/>
      <c r="FE15" s="21"/>
      <c r="FG15" s="10"/>
      <c r="FH15" s="324" t="s">
        <v>271</v>
      </c>
      <c r="FI15" s="325"/>
      <c r="FJ15" s="21"/>
      <c r="FL15" s="10"/>
      <c r="FM15" s="324" t="s">
        <v>272</v>
      </c>
      <c r="FN15" s="325"/>
      <c r="FO15" s="21"/>
      <c r="FQ15" s="10"/>
      <c r="FR15" s="324" t="s">
        <v>273</v>
      </c>
      <c r="FS15" s="325"/>
      <c r="FT15" s="21"/>
      <c r="FV15" s="10"/>
      <c r="FW15" s="324" t="s">
        <v>274</v>
      </c>
      <c r="FX15" s="325"/>
      <c r="FY15" s="21"/>
      <c r="GA15" s="10"/>
      <c r="GB15" s="322" t="s">
        <v>275</v>
      </c>
      <c r="GC15" s="323"/>
      <c r="GD15" s="2"/>
      <c r="GE15" s="326"/>
      <c r="GF15" s="339"/>
      <c r="GG15" s="359"/>
      <c r="GI15" s="10"/>
      <c r="GJ15" s="324" t="s">
        <v>276</v>
      </c>
      <c r="GK15" s="325"/>
      <c r="GL15" s="19"/>
      <c r="GN15" s="10"/>
      <c r="GO15" s="324" t="s">
        <v>277</v>
      </c>
      <c r="GP15" s="325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24" t="s">
        <v>279</v>
      </c>
      <c r="HK15" s="325"/>
      <c r="HL15" s="19"/>
    </row>
    <row r="16" spans="4:221" ht="24.6" customHeight="1">
      <c r="D16" s="10"/>
      <c r="E16" s="326"/>
      <c r="F16" s="327"/>
      <c r="G16" s="26"/>
      <c r="I16" s="10"/>
      <c r="J16" s="326"/>
      <c r="K16" s="327"/>
      <c r="L16" s="26"/>
      <c r="N16" s="10"/>
      <c r="O16" s="326"/>
      <c r="P16" s="327"/>
      <c r="Q16" s="26"/>
      <c r="S16" s="10"/>
      <c r="T16" s="326"/>
      <c r="U16" s="327"/>
      <c r="V16" s="26"/>
      <c r="X16" s="10"/>
      <c r="Y16" s="326"/>
      <c r="Z16" s="327"/>
      <c r="AA16" s="26"/>
      <c r="AC16" s="10"/>
      <c r="AD16" s="326"/>
      <c r="AE16" s="327"/>
      <c r="AF16" s="26"/>
      <c r="AH16" s="10"/>
      <c r="AI16" s="326"/>
      <c r="AJ16" s="327"/>
      <c r="AK16" s="26"/>
      <c r="AM16" s="10"/>
      <c r="AN16" s="326"/>
      <c r="AO16" s="327"/>
      <c r="AP16" s="26"/>
      <c r="AR16" s="10"/>
      <c r="AS16" s="326"/>
      <c r="AT16" s="327"/>
      <c r="AU16" s="26"/>
      <c r="AW16" s="10"/>
      <c r="AX16" s="326"/>
      <c r="AY16" s="327"/>
      <c r="AZ16" s="26"/>
      <c r="BB16" s="10"/>
      <c r="BC16" s="326"/>
      <c r="BD16" s="327"/>
      <c r="BE16" s="26"/>
      <c r="BG16" s="10"/>
      <c r="BH16" s="326"/>
      <c r="BI16" s="327"/>
      <c r="BJ16" s="26"/>
      <c r="BL16" s="10"/>
      <c r="BM16" s="326"/>
      <c r="BN16" s="327"/>
      <c r="BO16" s="26"/>
      <c r="BQ16" s="10"/>
      <c r="BR16" s="326"/>
      <c r="BS16" s="327"/>
      <c r="BT16" s="26"/>
      <c r="BV16" s="10"/>
      <c r="BW16" s="326"/>
      <c r="BX16" s="327"/>
      <c r="BY16" s="26"/>
      <c r="CA16" s="10"/>
      <c r="CB16" s="326"/>
      <c r="CC16" s="327"/>
      <c r="CD16" s="26"/>
      <c r="CF16" s="10"/>
      <c r="CG16" s="326"/>
      <c r="CH16" s="327"/>
      <c r="CI16" s="26"/>
      <c r="CK16" s="10"/>
      <c r="CL16" s="326"/>
      <c r="CM16" s="327"/>
      <c r="CN16" s="26"/>
      <c r="CP16" s="10"/>
      <c r="CQ16" s="326"/>
      <c r="CR16" s="327"/>
      <c r="CS16" s="26"/>
      <c r="CU16" s="10"/>
      <c r="CV16" s="326"/>
      <c r="CW16" s="327"/>
      <c r="CX16" s="26"/>
      <c r="CZ16" s="10"/>
      <c r="DA16" s="315">
        <v>638590</v>
      </c>
      <c r="DB16" s="315"/>
      <c r="DC16" s="21"/>
      <c r="DE16" s="10"/>
      <c r="DF16" s="326"/>
      <c r="DG16" s="327"/>
      <c r="DH16" s="26"/>
      <c r="DJ16" s="10"/>
      <c r="DK16" s="326"/>
      <c r="DL16" s="327"/>
      <c r="DM16" s="26"/>
      <c r="DO16" s="10"/>
      <c r="DP16" s="324" t="s">
        <v>280</v>
      </c>
      <c r="DQ16" s="325"/>
      <c r="DR16" s="19"/>
      <c r="DT16" s="10"/>
      <c r="DU16" s="326"/>
      <c r="DV16" s="327"/>
      <c r="DW16" s="26"/>
      <c r="DZ16" s="10"/>
      <c r="EA16" s="326"/>
      <c r="EB16" s="327"/>
      <c r="EC16" s="26"/>
      <c r="EE16" s="10"/>
      <c r="EF16" s="326"/>
      <c r="EG16" s="327"/>
      <c r="EH16" s="26"/>
      <c r="EJ16" s="10"/>
      <c r="EK16" s="324" t="s">
        <v>281</v>
      </c>
      <c r="EL16" s="325"/>
      <c r="EM16" s="19"/>
      <c r="EO16" s="10"/>
      <c r="EP16" s="345" t="s">
        <v>282</v>
      </c>
      <c r="EQ16" s="346"/>
      <c r="ER16" s="346"/>
      <c r="ES16" s="346"/>
      <c r="ET16" s="347"/>
      <c r="EU16" s="19"/>
      <c r="EW16" s="10"/>
      <c r="EX16" s="324" t="s">
        <v>283</v>
      </c>
      <c r="EY16" s="325"/>
      <c r="EZ16" s="19"/>
      <c r="FB16" s="10"/>
      <c r="FC16" s="324" t="s">
        <v>284</v>
      </c>
      <c r="FD16" s="325"/>
      <c r="FE16" s="19"/>
      <c r="FG16" s="10"/>
      <c r="FH16" s="326"/>
      <c r="FI16" s="327"/>
      <c r="FJ16" s="19"/>
      <c r="FL16" s="10"/>
      <c r="FM16" s="326"/>
      <c r="FN16" s="327"/>
      <c r="FO16" s="19"/>
      <c r="FQ16" s="10"/>
      <c r="FR16" s="326"/>
      <c r="FS16" s="327"/>
      <c r="FT16" s="19"/>
      <c r="FV16" s="10"/>
      <c r="FW16" s="326"/>
      <c r="FX16" s="327"/>
      <c r="FY16" s="19"/>
      <c r="GA16" s="10"/>
      <c r="GB16" s="12" t="s">
        <v>86</v>
      </c>
      <c r="GC16" s="23" t="s">
        <v>89</v>
      </c>
      <c r="GD16" s="15"/>
      <c r="GE16" s="326"/>
      <c r="GF16" s="339"/>
      <c r="GG16" s="359"/>
      <c r="GI16" s="10"/>
      <c r="GJ16" s="326"/>
      <c r="GK16" s="327"/>
      <c r="GL16" s="19"/>
      <c r="GN16" s="10"/>
      <c r="GO16" s="326"/>
      <c r="GP16" s="327"/>
      <c r="GQ16" s="19"/>
      <c r="GS16" s="10"/>
      <c r="GT16" s="322" t="s">
        <v>285</v>
      </c>
      <c r="GU16" s="323"/>
      <c r="GV16" s="15"/>
      <c r="GW16" s="4"/>
      <c r="GY16" s="10"/>
      <c r="GZ16" s="324" t="s">
        <v>286</v>
      </c>
      <c r="HA16" s="325"/>
      <c r="HB16" s="26"/>
      <c r="HD16" s="10"/>
      <c r="HE16" s="324" t="s">
        <v>287</v>
      </c>
      <c r="HF16" s="325"/>
      <c r="HG16" s="19"/>
      <c r="HI16" s="10"/>
      <c r="HJ16" s="326"/>
      <c r="HK16" s="327"/>
      <c r="HL16" s="19"/>
    </row>
    <row r="17" spans="4:220" ht="24.6" customHeight="1">
      <c r="D17" s="10"/>
      <c r="E17" s="326"/>
      <c r="F17" s="327"/>
      <c r="G17" s="26"/>
      <c r="I17" s="10"/>
      <c r="J17" s="326"/>
      <c r="K17" s="327"/>
      <c r="L17" s="26"/>
      <c r="N17" s="10"/>
      <c r="O17" s="326"/>
      <c r="P17" s="327"/>
      <c r="Q17" s="26"/>
      <c r="S17" s="10"/>
      <c r="T17" s="326"/>
      <c r="U17" s="327"/>
      <c r="V17" s="26"/>
      <c r="X17" s="10"/>
      <c r="Y17" s="326"/>
      <c r="Z17" s="327"/>
      <c r="AA17" s="26"/>
      <c r="AC17" s="10"/>
      <c r="AD17" s="326"/>
      <c r="AE17" s="327"/>
      <c r="AF17" s="26"/>
      <c r="AH17" s="10"/>
      <c r="AI17" s="326"/>
      <c r="AJ17" s="327"/>
      <c r="AK17" s="26"/>
      <c r="AM17" s="10"/>
      <c r="AN17" s="326"/>
      <c r="AO17" s="327"/>
      <c r="AP17" s="26"/>
      <c r="AR17" s="10"/>
      <c r="AS17" s="326"/>
      <c r="AT17" s="327"/>
      <c r="AU17" s="26"/>
      <c r="AW17" s="10"/>
      <c r="AX17" s="326"/>
      <c r="AY17" s="327"/>
      <c r="AZ17" s="26"/>
      <c r="BB17" s="10"/>
      <c r="BC17" s="326"/>
      <c r="BD17" s="327"/>
      <c r="BE17" s="26"/>
      <c r="BG17" s="10"/>
      <c r="BH17" s="326"/>
      <c r="BI17" s="327"/>
      <c r="BJ17" s="26"/>
      <c r="BL17" s="10"/>
      <c r="BM17" s="326"/>
      <c r="BN17" s="327"/>
      <c r="BO17" s="26"/>
      <c r="BQ17" s="10"/>
      <c r="BR17" s="326"/>
      <c r="BS17" s="327"/>
      <c r="BT17" s="26"/>
      <c r="BV17" s="10"/>
      <c r="BW17" s="326"/>
      <c r="BX17" s="327"/>
      <c r="BY17" s="26"/>
      <c r="CA17" s="10"/>
      <c r="CB17" s="326"/>
      <c r="CC17" s="327"/>
      <c r="CD17" s="26"/>
      <c r="CF17" s="10"/>
      <c r="CG17" s="326"/>
      <c r="CH17" s="327"/>
      <c r="CI17" s="26"/>
      <c r="CK17" s="10"/>
      <c r="CL17" s="326"/>
      <c r="CM17" s="327"/>
      <c r="CN17" s="26"/>
      <c r="CP17" s="10"/>
      <c r="CQ17" s="326"/>
      <c r="CR17" s="327"/>
      <c r="CS17" s="26"/>
      <c r="CU17" s="10"/>
      <c r="CV17" s="326"/>
      <c r="CW17" s="327"/>
      <c r="CX17" s="26"/>
      <c r="CZ17" s="10"/>
      <c r="DA17" s="338" t="s">
        <v>288</v>
      </c>
      <c r="DB17" s="338"/>
      <c r="DC17" s="26"/>
      <c r="DE17" s="10"/>
      <c r="DF17" s="326"/>
      <c r="DG17" s="327"/>
      <c r="DH17" s="26"/>
      <c r="DJ17" s="10"/>
      <c r="DK17" s="326"/>
      <c r="DL17" s="327"/>
      <c r="DM17" s="26"/>
      <c r="DO17" s="10"/>
      <c r="DP17" s="326"/>
      <c r="DQ17" s="327"/>
      <c r="DR17" s="19"/>
      <c r="DT17" s="10"/>
      <c r="DU17" s="326"/>
      <c r="DV17" s="327"/>
      <c r="DW17" s="26"/>
      <c r="DZ17" s="10"/>
      <c r="EA17" s="326"/>
      <c r="EB17" s="327"/>
      <c r="EC17" s="26"/>
      <c r="EE17" s="10"/>
      <c r="EF17" s="328"/>
      <c r="EG17" s="329"/>
      <c r="EH17" s="26"/>
      <c r="EJ17" s="10"/>
      <c r="EK17" s="326"/>
      <c r="EL17" s="327"/>
      <c r="EM17" s="19"/>
      <c r="EO17" s="10"/>
      <c r="EP17" s="348"/>
      <c r="EQ17" s="349"/>
      <c r="ER17" s="349"/>
      <c r="ES17" s="349"/>
      <c r="ET17" s="350"/>
      <c r="EU17" s="19"/>
      <c r="EW17" s="10"/>
      <c r="EX17" s="326"/>
      <c r="EY17" s="327"/>
      <c r="EZ17" s="19"/>
      <c r="FB17" s="10"/>
      <c r="FC17" s="326"/>
      <c r="FD17" s="327"/>
      <c r="FE17" s="19"/>
      <c r="FG17" s="10"/>
      <c r="FH17" s="326"/>
      <c r="FI17" s="327"/>
      <c r="FJ17" s="19"/>
      <c r="FL17" s="10"/>
      <c r="FM17" s="326"/>
      <c r="FN17" s="327"/>
      <c r="FO17" s="19"/>
      <c r="FQ17" s="10"/>
      <c r="FR17" s="326"/>
      <c r="FS17" s="327"/>
      <c r="FT17" s="19"/>
      <c r="FV17" s="10"/>
      <c r="FW17" s="326"/>
      <c r="FX17" s="327"/>
      <c r="FY17" s="19"/>
      <c r="GA17" s="10"/>
      <c r="GB17" s="12" t="s">
        <v>99</v>
      </c>
      <c r="GC17" s="13">
        <v>1</v>
      </c>
      <c r="GD17" s="15"/>
      <c r="GE17" s="326"/>
      <c r="GF17" s="339"/>
      <c r="GG17" s="359"/>
      <c r="GI17" s="10"/>
      <c r="GJ17" s="326"/>
      <c r="GK17" s="327"/>
      <c r="GL17" s="19"/>
      <c r="GN17" s="10"/>
      <c r="GO17" s="326"/>
      <c r="GP17" s="327"/>
      <c r="GQ17" s="19"/>
      <c r="GS17" s="10"/>
      <c r="GT17" s="12" t="s">
        <v>86</v>
      </c>
      <c r="GU17" s="23" t="s">
        <v>96</v>
      </c>
      <c r="GV17" s="15"/>
      <c r="GW17" s="341" t="s">
        <v>289</v>
      </c>
      <c r="GY17" s="10"/>
      <c r="GZ17" s="326"/>
      <c r="HA17" s="327"/>
      <c r="HB17" s="26"/>
      <c r="HD17" s="10"/>
      <c r="HE17" s="326"/>
      <c r="HF17" s="327"/>
      <c r="HG17" s="19"/>
      <c r="HI17" s="10"/>
      <c r="HJ17" s="326"/>
      <c r="HK17" s="327"/>
      <c r="HL17" s="19"/>
    </row>
    <row r="18" spans="4:220" ht="23.25">
      <c r="D18" s="10"/>
      <c r="E18" s="328"/>
      <c r="F18" s="329"/>
      <c r="G18" s="26"/>
      <c r="I18" s="10"/>
      <c r="J18" s="328"/>
      <c r="K18" s="329"/>
      <c r="L18" s="26"/>
      <c r="N18" s="10"/>
      <c r="O18" s="326"/>
      <c r="P18" s="327"/>
      <c r="Q18" s="26"/>
      <c r="S18" s="10"/>
      <c r="T18" s="328"/>
      <c r="U18" s="329"/>
      <c r="V18" s="26"/>
      <c r="X18" s="10"/>
      <c r="Y18" s="328"/>
      <c r="Z18" s="329"/>
      <c r="AA18" s="26"/>
      <c r="AC18" s="10"/>
      <c r="AD18" s="328"/>
      <c r="AE18" s="329"/>
      <c r="AF18" s="26"/>
      <c r="AH18" s="10"/>
      <c r="AI18" s="328"/>
      <c r="AJ18" s="329"/>
      <c r="AK18" s="26"/>
      <c r="AM18" s="10"/>
      <c r="AN18" s="328"/>
      <c r="AO18" s="329"/>
      <c r="AP18" s="26"/>
      <c r="AR18" s="10"/>
      <c r="AS18" s="328"/>
      <c r="AT18" s="329"/>
      <c r="AU18" s="26"/>
      <c r="AW18" s="10"/>
      <c r="AX18" s="328"/>
      <c r="AY18" s="329"/>
      <c r="AZ18" s="26"/>
      <c r="BB18" s="10"/>
      <c r="BC18" s="328"/>
      <c r="BD18" s="329"/>
      <c r="BE18" s="26"/>
      <c r="BG18" s="10"/>
      <c r="BH18" s="328"/>
      <c r="BI18" s="329"/>
      <c r="BJ18" s="26"/>
      <c r="BL18" s="10"/>
      <c r="BM18" s="328"/>
      <c r="BN18" s="329"/>
      <c r="BO18" s="26"/>
      <c r="BQ18" s="10"/>
      <c r="BR18" s="326"/>
      <c r="BS18" s="327"/>
      <c r="BT18" s="26"/>
      <c r="BV18" s="10"/>
      <c r="BW18" s="328"/>
      <c r="BX18" s="329"/>
      <c r="BY18" s="26"/>
      <c r="CA18" s="10"/>
      <c r="CB18" s="328"/>
      <c r="CC18" s="329"/>
      <c r="CD18" s="26"/>
      <c r="CF18" s="10"/>
      <c r="CG18" s="328"/>
      <c r="CH18" s="329"/>
      <c r="CI18" s="26"/>
      <c r="CK18" s="10"/>
      <c r="CL18" s="328"/>
      <c r="CM18" s="329"/>
      <c r="CN18" s="26"/>
      <c r="CP18" s="10"/>
      <c r="CQ18" s="328"/>
      <c r="CR18" s="329"/>
      <c r="CS18" s="26"/>
      <c r="CU18" s="10"/>
      <c r="CV18" s="328"/>
      <c r="CW18" s="329"/>
      <c r="CX18" s="26"/>
      <c r="CZ18" s="10"/>
      <c r="DA18" s="315">
        <v>937150</v>
      </c>
      <c r="DB18" s="315"/>
      <c r="DC18" s="26"/>
      <c r="DE18" s="10"/>
      <c r="DF18" s="328"/>
      <c r="DG18" s="329"/>
      <c r="DH18" s="26"/>
      <c r="DJ18" s="10"/>
      <c r="DK18" s="328"/>
      <c r="DL18" s="329"/>
      <c r="DM18" s="26"/>
      <c r="DO18" s="10"/>
      <c r="DP18" s="326"/>
      <c r="DQ18" s="327"/>
      <c r="DR18" s="19"/>
      <c r="DT18" s="10"/>
      <c r="DU18" s="328"/>
      <c r="DV18" s="329"/>
      <c r="DW18" s="26"/>
      <c r="DZ18" s="10"/>
      <c r="EA18" s="328"/>
      <c r="EB18" s="329"/>
      <c r="EC18" s="26"/>
      <c r="EE18" s="10"/>
      <c r="EF18" s="15"/>
      <c r="EG18" s="15"/>
      <c r="EH18" s="26"/>
      <c r="EJ18" s="10"/>
      <c r="EK18" s="326"/>
      <c r="EL18" s="327"/>
      <c r="EM18" s="19"/>
      <c r="EO18" s="10"/>
      <c r="EP18" s="348"/>
      <c r="EQ18" s="349"/>
      <c r="ER18" s="349"/>
      <c r="ES18" s="349"/>
      <c r="ET18" s="350"/>
      <c r="EU18" s="19"/>
      <c r="EW18" s="10"/>
      <c r="EX18" s="326"/>
      <c r="EY18" s="327"/>
      <c r="EZ18" s="19"/>
      <c r="FB18" s="10"/>
      <c r="FC18" s="326"/>
      <c r="FD18" s="327"/>
      <c r="FE18" s="19"/>
      <c r="FG18" s="10"/>
      <c r="FH18" s="326"/>
      <c r="FI18" s="327"/>
      <c r="FJ18" s="19"/>
      <c r="FL18" s="10"/>
      <c r="FM18" s="326"/>
      <c r="FN18" s="327"/>
      <c r="FO18" s="19"/>
      <c r="FQ18" s="10"/>
      <c r="FR18" s="326"/>
      <c r="FS18" s="327"/>
      <c r="FT18" s="19"/>
      <c r="FV18" s="10"/>
      <c r="FW18" s="326"/>
      <c r="FX18" s="327"/>
      <c r="FY18" s="19"/>
      <c r="GA18" s="10"/>
      <c r="GB18" s="12" t="s">
        <v>101</v>
      </c>
      <c r="GC18" s="9" t="s">
        <v>103</v>
      </c>
      <c r="GD18" s="15"/>
      <c r="GE18" s="326"/>
      <c r="GF18" s="339"/>
      <c r="GG18" s="359"/>
      <c r="GI18" s="10"/>
      <c r="GJ18" s="326"/>
      <c r="GK18" s="327"/>
      <c r="GL18" s="19"/>
      <c r="GN18" s="10"/>
      <c r="GO18" s="326"/>
      <c r="GP18" s="327"/>
      <c r="GQ18" s="19"/>
      <c r="GS18" s="10"/>
      <c r="GT18" s="12" t="s">
        <v>99</v>
      </c>
      <c r="GU18" s="13">
        <v>2</v>
      </c>
      <c r="GV18" s="15"/>
      <c r="GW18" s="342"/>
      <c r="GY18" s="10"/>
      <c r="GZ18" s="326"/>
      <c r="HA18" s="327"/>
      <c r="HB18" s="26"/>
      <c r="HD18" s="10"/>
      <c r="HE18" s="326"/>
      <c r="HF18" s="327"/>
      <c r="HG18" s="19"/>
      <c r="HI18" s="10"/>
      <c r="HJ18" s="326"/>
      <c r="HK18" s="327"/>
      <c r="HL18" s="19"/>
    </row>
    <row r="19" spans="4:220" ht="28.9" customHeight="1">
      <c r="D19" s="10"/>
      <c r="E19" s="339"/>
      <c r="F19" s="339"/>
      <c r="G19" s="26"/>
      <c r="I19" s="10"/>
      <c r="J19" s="89"/>
      <c r="K19" s="89"/>
      <c r="L19" s="26"/>
      <c r="N19" s="10"/>
      <c r="O19" s="328"/>
      <c r="P19" s="329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39"/>
      <c r="AY19" s="339"/>
      <c r="AZ19" s="26"/>
      <c r="BB19" s="10"/>
      <c r="BC19" s="89"/>
      <c r="BD19" s="89"/>
      <c r="BE19" s="26"/>
      <c r="BG19" s="10"/>
      <c r="BH19" s="376"/>
      <c r="BI19" s="376"/>
      <c r="BJ19" s="26"/>
      <c r="BL19" s="10"/>
      <c r="BM19" s="15"/>
      <c r="BN19" s="15"/>
      <c r="BO19" s="26"/>
      <c r="BQ19" s="10"/>
      <c r="BR19" s="328"/>
      <c r="BS19" s="329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38" t="s">
        <v>290</v>
      </c>
      <c r="DB19" s="338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6"/>
      <c r="DQ19" s="327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6"/>
      <c r="EL19" s="327"/>
      <c r="EM19" s="19"/>
      <c r="EO19" s="10"/>
      <c r="EP19" s="348"/>
      <c r="EQ19" s="349"/>
      <c r="ER19" s="349"/>
      <c r="ES19" s="349"/>
      <c r="ET19" s="350"/>
      <c r="EU19" s="19"/>
      <c r="EW19" s="10"/>
      <c r="EX19" s="326"/>
      <c r="EY19" s="327"/>
      <c r="EZ19" s="19"/>
      <c r="FB19" s="10"/>
      <c r="FC19" s="326"/>
      <c r="FD19" s="327"/>
      <c r="FE19" s="19"/>
      <c r="FG19" s="10"/>
      <c r="FH19" s="326"/>
      <c r="FI19" s="327"/>
      <c r="FJ19" s="19"/>
      <c r="FL19" s="10"/>
      <c r="FM19" s="326"/>
      <c r="FN19" s="327"/>
      <c r="FO19" s="19"/>
      <c r="FQ19" s="10"/>
      <c r="FR19" s="326"/>
      <c r="FS19" s="327"/>
      <c r="FT19" s="19"/>
      <c r="FV19" s="10"/>
      <c r="FW19" s="326"/>
      <c r="FX19" s="327"/>
      <c r="FY19" s="19"/>
      <c r="GA19" s="10"/>
      <c r="GB19" s="12" t="s">
        <v>108</v>
      </c>
      <c r="GC19" s="23" t="s">
        <v>136</v>
      </c>
      <c r="GD19" s="15"/>
      <c r="GE19" s="326"/>
      <c r="GF19" s="339"/>
      <c r="GG19" s="359"/>
      <c r="GI19" s="10"/>
      <c r="GJ19" s="326"/>
      <c r="GK19" s="327"/>
      <c r="GL19" s="19"/>
      <c r="GN19" s="10"/>
      <c r="GO19" s="326"/>
      <c r="GP19" s="327"/>
      <c r="GQ19" s="19"/>
      <c r="GS19" s="10"/>
      <c r="GT19" s="12" t="s">
        <v>101</v>
      </c>
      <c r="GU19" s="9" t="s">
        <v>106</v>
      </c>
      <c r="GV19" s="15"/>
      <c r="GW19" s="342"/>
      <c r="GY19" s="10"/>
      <c r="GZ19" s="328"/>
      <c r="HA19" s="329"/>
      <c r="HB19" s="26"/>
      <c r="HD19" s="10"/>
      <c r="HE19" s="326"/>
      <c r="HF19" s="327"/>
      <c r="HG19" s="19"/>
      <c r="HI19" s="10"/>
      <c r="HJ19" s="326"/>
      <c r="HK19" s="327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77" t="s">
        <v>291</v>
      </c>
      <c r="BI20" s="37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15">
        <v>1484244</v>
      </c>
      <c r="DB20" s="315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6"/>
      <c r="DQ20" s="327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28"/>
      <c r="EL20" s="329"/>
      <c r="EM20" s="19"/>
      <c r="EO20" s="10"/>
      <c r="EP20" s="351"/>
      <c r="EQ20" s="352"/>
      <c r="ER20" s="352"/>
      <c r="ES20" s="352"/>
      <c r="ET20" s="353"/>
      <c r="EU20" s="19"/>
      <c r="EW20" s="10"/>
      <c r="EX20" s="328"/>
      <c r="EY20" s="329"/>
      <c r="EZ20" s="19"/>
      <c r="FB20" s="10"/>
      <c r="FC20" s="328"/>
      <c r="FD20" s="329"/>
      <c r="FE20" s="19"/>
      <c r="FG20" s="10"/>
      <c r="FH20" s="328"/>
      <c r="FI20" s="329"/>
      <c r="FJ20" s="19"/>
      <c r="FL20" s="10"/>
      <c r="FM20" s="328"/>
      <c r="FN20" s="329"/>
      <c r="FO20" s="19"/>
      <c r="FQ20" s="10"/>
      <c r="FR20" s="328"/>
      <c r="FS20" s="329"/>
      <c r="FT20" s="19"/>
      <c r="FV20" s="10"/>
      <c r="FW20" s="328"/>
      <c r="FX20" s="329"/>
      <c r="FY20" s="19"/>
      <c r="GA20" s="10"/>
      <c r="GB20" s="12" t="s">
        <v>142</v>
      </c>
      <c r="GC20" s="23" t="s">
        <v>158</v>
      </c>
      <c r="GD20" s="15"/>
      <c r="GE20" s="326"/>
      <c r="GF20" s="339"/>
      <c r="GG20" s="359"/>
      <c r="GI20" s="10"/>
      <c r="GJ20" s="328"/>
      <c r="GK20" s="329"/>
      <c r="GL20" s="19"/>
      <c r="GN20" s="10"/>
      <c r="GO20" s="328"/>
      <c r="GP20" s="329"/>
      <c r="GQ20" s="19"/>
      <c r="GS20" s="10"/>
      <c r="GT20" s="12" t="s">
        <v>108</v>
      </c>
      <c r="GU20" s="23" t="s">
        <v>292</v>
      </c>
      <c r="GV20" s="15"/>
      <c r="GW20" s="343"/>
      <c r="GY20" s="10"/>
      <c r="GZ20" s="15"/>
      <c r="HA20" s="15"/>
      <c r="HB20" s="26"/>
      <c r="HD20" s="10"/>
      <c r="HE20" s="328"/>
      <c r="HF20" s="329"/>
      <c r="HG20" s="19"/>
      <c r="HI20" s="10"/>
      <c r="HJ20" s="328"/>
      <c r="HK20" s="329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39"/>
      <c r="AY21" s="339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38" t="s">
        <v>293</v>
      </c>
      <c r="DB21" s="338"/>
      <c r="DC21" s="26"/>
      <c r="DE21" s="10"/>
      <c r="DF21" s="315">
        <v>149048</v>
      </c>
      <c r="DG21" s="315"/>
      <c r="DH21" s="4"/>
      <c r="DJ21" s="10"/>
      <c r="DK21" s="315">
        <v>87912</v>
      </c>
      <c r="DL21" s="315"/>
      <c r="DM21" s="4"/>
      <c r="DO21" s="10"/>
      <c r="DP21" s="326"/>
      <c r="DQ21" s="327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6"/>
      <c r="GF21" s="339"/>
      <c r="GG21" s="359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15">
        <v>899220</v>
      </c>
      <c r="DB22" s="315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28"/>
      <c r="DQ22" s="329"/>
      <c r="DR22" s="19"/>
      <c r="DT22" s="10"/>
      <c r="DU22" s="315">
        <v>295260</v>
      </c>
      <c r="DV22" s="370"/>
      <c r="DW22" s="4"/>
      <c r="DZ22" s="10"/>
      <c r="EA22" s="315">
        <v>164553</v>
      </c>
      <c r="EB22" s="315"/>
      <c r="EC22" s="4"/>
      <c r="EE22" s="10"/>
      <c r="EF22" s="315">
        <v>365288</v>
      </c>
      <c r="EG22" s="315"/>
      <c r="EH22" s="4"/>
      <c r="EJ22" s="10"/>
      <c r="EK22" s="315">
        <v>154480</v>
      </c>
      <c r="EL22" s="370"/>
      <c r="EM22" s="19"/>
      <c r="EO22" s="10"/>
      <c r="EP22" s="354">
        <v>574962</v>
      </c>
      <c r="EQ22" s="354"/>
      <c r="ER22" s="22"/>
      <c r="ES22" s="354">
        <v>132396</v>
      </c>
      <c r="ET22" s="354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28"/>
      <c r="GF22" s="360"/>
      <c r="GG22" s="361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15">
        <v>17100</v>
      </c>
      <c r="HA22" s="315"/>
      <c r="HB22" s="4"/>
      <c r="HD22" s="10"/>
      <c r="HE22" s="344">
        <v>198114</v>
      </c>
      <c r="HF22" s="344"/>
      <c r="HG22" s="19"/>
      <c r="HI22" s="10"/>
      <c r="HJ22" s="340">
        <v>0</v>
      </c>
      <c r="HK22" s="34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15">
        <f>SUM(EP22+ES22)</f>
        <v>707358</v>
      </c>
      <c r="ER23" s="315"/>
      <c r="ES23" s="315"/>
      <c r="ET23" s="22"/>
      <c r="EU23" s="19"/>
      <c r="EW23" s="10"/>
      <c r="EX23" s="315">
        <v>86750</v>
      </c>
      <c r="EY23" s="315"/>
      <c r="EZ23" s="19"/>
      <c r="FB23" s="10"/>
      <c r="FC23" s="340">
        <v>166658</v>
      </c>
      <c r="FD23" s="340"/>
      <c r="FE23" s="19"/>
      <c r="FG23" s="10"/>
      <c r="FH23" s="340">
        <v>284648</v>
      </c>
      <c r="FI23" s="340"/>
      <c r="FJ23" s="19"/>
      <c r="FL23" s="10"/>
      <c r="FM23" s="340">
        <v>153186</v>
      </c>
      <c r="FN23" s="340"/>
      <c r="FO23" s="19"/>
      <c r="FQ23" s="10"/>
      <c r="FR23" s="340">
        <v>207769</v>
      </c>
      <c r="FS23" s="340"/>
      <c r="FT23" s="19"/>
      <c r="FV23" s="10"/>
      <c r="FW23" s="340">
        <v>98850</v>
      </c>
      <c r="FX23" s="34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55">
        <v>175512</v>
      </c>
      <c r="GK23" s="355"/>
      <c r="GL23" s="4"/>
      <c r="GN23" s="10"/>
      <c r="GO23" s="340">
        <v>110000</v>
      </c>
      <c r="GP23" s="34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15">
        <v>119230</v>
      </c>
      <c r="F24" s="315"/>
      <c r="G24" s="4"/>
      <c r="I24" s="10"/>
      <c r="J24" s="315">
        <v>89400</v>
      </c>
      <c r="K24" s="315"/>
      <c r="L24" s="4"/>
      <c r="N24" s="10"/>
      <c r="O24" s="315">
        <v>75786</v>
      </c>
      <c r="P24" s="315"/>
      <c r="Q24" s="4"/>
      <c r="S24" s="10"/>
      <c r="T24" s="315">
        <v>69647</v>
      </c>
      <c r="U24" s="315"/>
      <c r="V24" s="4"/>
      <c r="X24" s="10"/>
      <c r="Y24" s="315">
        <v>179800</v>
      </c>
      <c r="Z24" s="315"/>
      <c r="AA24" s="4"/>
      <c r="AC24" s="10"/>
      <c r="AD24" s="315">
        <v>83895</v>
      </c>
      <c r="AE24" s="315"/>
      <c r="AF24" s="4"/>
      <c r="AH24" s="10"/>
      <c r="AI24" s="315">
        <v>94200</v>
      </c>
      <c r="AJ24" s="315"/>
      <c r="AK24" s="4"/>
      <c r="AM24" s="10"/>
      <c r="AN24" s="315">
        <v>13900</v>
      </c>
      <c r="AO24" s="315"/>
      <c r="AP24" s="4"/>
      <c r="AR24" s="10"/>
      <c r="AS24" s="315">
        <v>243546</v>
      </c>
      <c r="AT24" s="315"/>
      <c r="AU24" s="4"/>
      <c r="AW24" s="10"/>
      <c r="AX24" s="315">
        <v>0</v>
      </c>
      <c r="AY24" s="315"/>
      <c r="AZ24" s="4"/>
      <c r="BB24" s="10"/>
      <c r="BC24" s="370">
        <v>421957</v>
      </c>
      <c r="BD24" s="370"/>
      <c r="BE24" s="4"/>
      <c r="BG24" s="10"/>
      <c r="BH24" s="373">
        <v>475850</v>
      </c>
      <c r="BI24" s="373"/>
      <c r="BJ24" s="4"/>
      <c r="BL24" s="10"/>
      <c r="BM24" s="373">
        <v>252287</v>
      </c>
      <c r="BN24" s="374"/>
      <c r="BO24" s="4"/>
      <c r="BQ24" s="10"/>
      <c r="BR24" s="315">
        <v>345254</v>
      </c>
      <c r="BS24" s="315"/>
      <c r="BT24" s="4"/>
      <c r="BV24" s="10"/>
      <c r="BW24" s="315">
        <v>96900</v>
      </c>
      <c r="BX24" s="370"/>
      <c r="BY24" s="4"/>
      <c r="CA24" s="10"/>
      <c r="CB24" s="315">
        <v>130840</v>
      </c>
      <c r="CC24" s="370"/>
      <c r="CD24" s="4"/>
      <c r="CF24" s="10"/>
      <c r="CG24" s="315">
        <v>130840</v>
      </c>
      <c r="CH24" s="370"/>
      <c r="CI24" s="4"/>
      <c r="CK24" s="10"/>
      <c r="CL24" s="315">
        <v>126800</v>
      </c>
      <c r="CM24" s="370"/>
      <c r="CN24" s="4"/>
      <c r="CP24" s="10"/>
      <c r="CQ24" s="370">
        <v>183172</v>
      </c>
      <c r="CR24" s="370"/>
      <c r="CS24" s="4"/>
      <c r="CU24" s="10"/>
      <c r="CV24" s="370">
        <v>149048</v>
      </c>
      <c r="CW24" s="370"/>
      <c r="CX24" s="4"/>
      <c r="DO24" s="10"/>
      <c r="DP24" s="370">
        <v>810578</v>
      </c>
      <c r="DQ24" s="370"/>
      <c r="DR24" s="19"/>
      <c r="EO24" s="11"/>
      <c r="EP24" s="5"/>
      <c r="EQ24" s="330"/>
      <c r="ER24" s="330"/>
      <c r="ES24" s="330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30"/>
      <c r="F25" s="330"/>
      <c r="G25" s="94"/>
      <c r="I25" s="100"/>
      <c r="J25" s="330"/>
      <c r="K25" s="330"/>
      <c r="L25" s="94"/>
      <c r="N25" s="100"/>
      <c r="O25" s="330"/>
      <c r="P25" s="330"/>
      <c r="Q25" s="94"/>
      <c r="S25" s="100"/>
      <c r="T25" s="330"/>
      <c r="U25" s="330"/>
      <c r="V25" s="94"/>
      <c r="X25" s="100"/>
      <c r="Y25" s="330"/>
      <c r="Z25" s="330"/>
      <c r="AA25" s="94"/>
      <c r="AC25" s="100"/>
      <c r="AD25" s="330"/>
      <c r="AE25" s="330"/>
      <c r="AF25" s="94"/>
      <c r="AH25" s="100"/>
      <c r="AI25" s="330"/>
      <c r="AJ25" s="330"/>
      <c r="AK25" s="94"/>
      <c r="AM25" s="100"/>
      <c r="AN25" s="330"/>
      <c r="AO25" s="330"/>
      <c r="AP25" s="94"/>
      <c r="AR25" s="100"/>
      <c r="AS25" s="330"/>
      <c r="AT25" s="330"/>
      <c r="AU25" s="94"/>
      <c r="AW25" s="100"/>
      <c r="AX25" s="330"/>
      <c r="AY25" s="330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75"/>
      <c r="BS25" s="375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22" t="s">
        <v>297</v>
      </c>
      <c r="GC25" s="323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40">
        <v>537120</v>
      </c>
      <c r="GF30" s="340"/>
      <c r="GG30" s="98"/>
    </row>
    <row r="31" spans="4:220" ht="28.5">
      <c r="BV31" s="372"/>
      <c r="BW31" s="372"/>
      <c r="BX31" s="372"/>
      <c r="BY31" s="372"/>
      <c r="GA31" s="10"/>
      <c r="GB31" s="12" t="s">
        <v>165</v>
      </c>
      <c r="GC31" s="23" t="s">
        <v>299</v>
      </c>
      <c r="GD31" s="22"/>
      <c r="GE31" s="340"/>
      <c r="GF31" s="34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71"/>
      <c r="BX33" s="371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71"/>
      <c r="BX35" s="371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69"/>
      <c r="BX44" s="369"/>
      <c r="BY44" s="59"/>
    </row>
    <row r="45" spans="74:189">
      <c r="BV45" s="59"/>
      <c r="BW45" s="369"/>
      <c r="BX45" s="369"/>
      <c r="BY45" s="62"/>
    </row>
    <row r="46" spans="74:189">
      <c r="BV46" s="59"/>
      <c r="BW46" s="369"/>
      <c r="BX46" s="369"/>
      <c r="BY46" s="67"/>
    </row>
    <row r="47" spans="74:189">
      <c r="BV47" s="59"/>
      <c r="BW47" s="369"/>
      <c r="BX47" s="369"/>
      <c r="BY47" s="67"/>
    </row>
    <row r="48" spans="74:189">
      <c r="BV48" s="59"/>
      <c r="BW48" s="369"/>
      <c r="BX48" s="369"/>
      <c r="BY48" s="67"/>
    </row>
    <row r="49" spans="74:77">
      <c r="BV49" s="59"/>
      <c r="BW49" s="369"/>
      <c r="BX49" s="36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79" t="s">
        <v>302</v>
      </c>
      <c r="D1" s="379"/>
      <c r="E1" s="379"/>
      <c r="F1" s="379"/>
      <c r="G1" s="37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topLeftCell="A9" zoomScale="80" zoomScaleNormal="80" workbookViewId="0">
      <selection activeCell="C18" sqref="C18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0" t="s">
        <v>1797</v>
      </c>
      <c r="C1" s="380"/>
      <c r="D1" s="380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3465391.8</v>
      </c>
      <c r="D11" s="214">
        <f ca="1">IF(ROW()-2&gt;$C$17,NA(),D10+C11)</f>
        <v>20847372.27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20847372.27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2316374.6966666668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449284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8905623.4600000009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16975504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9117810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3111269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12646057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22778749.539999999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7240050.1000000006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45872625.640000001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11881801.5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192980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8613157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5592929.8700000001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26280868.370000001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14051314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69092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4116472.34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18236878.34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10999301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3465391.8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14464692.800000001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1" t="s">
        <v>488</v>
      </c>
      <c r="B1" s="381"/>
      <c r="C1" s="381"/>
      <c r="D1" s="381"/>
      <c r="E1" s="381"/>
      <c r="F1" s="38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FD8B868-ED02-4443-BADB-757412A1A9E9}">
  <ds:schemaRefs/>
</ds:datastoreItem>
</file>

<file path=customXml/itemProps2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59B9F3B0-B3D7-4F00-813D-4FFBDABA78DC}">
  <ds:schemaRefs/>
</ds:datastoreItem>
</file>

<file path=customXml/itemProps4.xml><?xml version="1.0" encoding="utf-8"?>
<ds:datastoreItem xmlns:ds="http://schemas.openxmlformats.org/officeDocument/2006/customXml" ds:itemID="{E6596FDB-1CD1-4B70-9B18-0D6C890EE2DB}">
  <ds:schemaRefs/>
</ds:datastoreItem>
</file>

<file path=customXml/itemProps5.xml><?xml version="1.0" encoding="utf-8"?>
<ds:datastoreItem xmlns:ds="http://schemas.openxmlformats.org/officeDocument/2006/customXml" ds:itemID="{982C09EE-ED66-40C7-8AC6-390086D6DC99}">
  <ds:schemaRefs/>
</ds:datastoreItem>
</file>

<file path=customXml/itemProps6.xml><?xml version="1.0" encoding="utf-8"?>
<ds:datastoreItem xmlns:ds="http://schemas.openxmlformats.org/officeDocument/2006/customXml" ds:itemID="{D1B90390-2F67-44D3-B08C-20576C1B3CFF}">
  <ds:schemaRefs/>
</ds:datastoreItem>
</file>

<file path=customXml/itemProps7.xml><?xml version="1.0" encoding="utf-8"?>
<ds:datastoreItem xmlns:ds="http://schemas.openxmlformats.org/officeDocument/2006/customXml" ds:itemID="{FD8ED913-2A2D-4EDB-88C2-5FEFB5140ED6}">
  <ds:schemaRefs/>
</ds:datastoreItem>
</file>

<file path=customXml/itemProps8.xml><?xml version="1.0" encoding="utf-8"?>
<ds:datastoreItem xmlns:ds="http://schemas.openxmlformats.org/officeDocument/2006/customXml" ds:itemID="{3A9BC4CC-CC6D-4628-8EFC-1662F74954AF}">
  <ds:schemaRefs/>
</ds:datastoreItem>
</file>

<file path=customXml/itemProps9.xml><?xml version="1.0" encoding="utf-8"?>
<ds:datastoreItem xmlns:ds="http://schemas.openxmlformats.org/officeDocument/2006/customXml" ds:itemID="{58850E1A-AA42-42ED-A474-5E11E37B95C5}">
  <ds:schemaRefs/>
</ds:datastoreItem>
</file>

<file path=customXml/itemProps10.xml><?xml version="1.0" encoding="utf-8"?>
<ds:datastoreItem xmlns:ds="http://schemas.openxmlformats.org/officeDocument/2006/customXml" ds:itemID="{4CB9B6AB-AEBA-4F52-A4D6-3D2FFA890641}">
  <ds:schemaRefs/>
</ds:datastoreItem>
</file>

<file path=customXml/itemProps11.xml><?xml version="1.0" encoding="utf-8"?>
<ds:datastoreItem xmlns:ds="http://schemas.openxmlformats.org/officeDocument/2006/customXml" ds:itemID="{3642F137-5C2F-4029-999B-A97C28A972A9}">
  <ds:schemaRefs/>
</ds:datastoreItem>
</file>

<file path=customXml/itemProps12.xml><?xml version="1.0" encoding="utf-8"?>
<ds:datastoreItem xmlns:ds="http://schemas.openxmlformats.org/officeDocument/2006/customXml" ds:itemID="{AADB22AD-C66C-4277-A95F-0602A38CADC0}">
  <ds:schemaRefs/>
</ds:datastoreItem>
</file>

<file path=customXml/itemProps13.xml><?xml version="1.0" encoding="utf-8"?>
<ds:datastoreItem xmlns:ds="http://schemas.openxmlformats.org/officeDocument/2006/customXml" ds:itemID="{02E51E17-62BE-4FEB-8C10-EAA2DBA36FD7}">
  <ds:schemaRefs/>
</ds:datastoreItem>
</file>

<file path=customXml/itemProps14.xml><?xml version="1.0" encoding="utf-8"?>
<ds:datastoreItem xmlns:ds="http://schemas.openxmlformats.org/officeDocument/2006/customXml" ds:itemID="{8FE1CF45-085D-459B-A7B3-D12FEDB00648}">
  <ds:schemaRefs/>
</ds:datastoreItem>
</file>

<file path=customXml/itemProps15.xml><?xml version="1.0" encoding="utf-8"?>
<ds:datastoreItem xmlns:ds="http://schemas.openxmlformats.org/officeDocument/2006/customXml" ds:itemID="{D91DE483-627C-426D-AC0A-C3247A9302F7}">
  <ds:schemaRefs/>
</ds:datastoreItem>
</file>

<file path=customXml/itemProps16.xml><?xml version="1.0" encoding="utf-8"?>
<ds:datastoreItem xmlns:ds="http://schemas.openxmlformats.org/officeDocument/2006/customXml" ds:itemID="{8D7EEA88-AEF9-4B29-B588-4215162A22D0}">
  <ds:schemaRefs/>
</ds:datastoreItem>
</file>

<file path=customXml/itemProps17.xml><?xml version="1.0" encoding="utf-8"?>
<ds:datastoreItem xmlns:ds="http://schemas.openxmlformats.org/officeDocument/2006/customXml" ds:itemID="{0DABB6AA-7CA0-4236-950B-26780B674AD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2026-09-17T14:22:52Z</dcterms:modified>
  <cp:category/>
  <cp:contentStatus/>
</cp:coreProperties>
</file>