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7BE1FEF3-0E7A-4E9F-865E-C6886B63D14D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7" l="1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K121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A14" i="24" s="1"/>
  <c r="C16" i="19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sharedStrings.xml><?xml version="1.0" encoding="utf-8"?>
<sst xmlns="http://schemas.openxmlformats.org/spreadsheetml/2006/main" count="4081" uniqueCount="1624">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</sst>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14094998.399999999</c:v>
                </c:pt>
                <c:pt idx="6">
                  <c:v>15155563.909999998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3133854.62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1060565.51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15155563.909999998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368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100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130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95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topLeftCell="A356" zoomScale="85" zoomScaleNormal="85" zoomScaleSheetLayoutView="90" workbookViewId="0">
      <pane xSplit="4" topLeftCell="F1" activePane="topRight" state="frozen"/>
      <selection pane="topRight" activeCell="G364" sqref="G36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692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v>98000</v>
      </c>
      <c r="M119" s="182">
        <v>0.2</v>
      </c>
      <c r="N119" s="180">
        <f>IFERROR(Tabela225[[#This Row],[VALOR  (R$)]]/Tabela225[[#This Row],[PRAZO
EXECUÇÃO]],0)</f>
        <v>4900</v>
      </c>
      <c r="O119" s="211" t="s">
        <v>692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v>79150</v>
      </c>
      <c r="M121" s="182">
        <v>0.2</v>
      </c>
      <c r="N121" s="180">
        <f>IFERROR(Tabela225[[#This Row],[VALOR  (R$)]]/Tabela225[[#This Row],[PRAZO
EXECUÇÃO]],0)</f>
        <v>5276.666666666667</v>
      </c>
      <c r="O121" s="211" t="s">
        <v>692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212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>
        <v>46206</v>
      </c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7" t="s">
        <v>486</v>
      </c>
      <c r="E257" s="215" t="s">
        <v>619</v>
      </c>
      <c r="F257" s="215" t="s">
        <v>801</v>
      </c>
      <c r="G257" s="217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1607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1999</v>
      </c>
      <c r="M322" s="178">
        <v>0.2</v>
      </c>
      <c r="N322" s="180">
        <f>IFERROR(Tabela225[[#This Row],[VALOR  (R$)]]/Tabela225[[#This Row],[PRAZO
EXECUÇÃO]],0)</f>
        <v>1999</v>
      </c>
      <c r="O322" s="211" t="s">
        <v>635</v>
      </c>
      <c r="P322" s="145">
        <v>46206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692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1524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1540</v>
      </c>
      <c r="D333" s="146" t="s">
        <v>625</v>
      </c>
      <c r="E333" s="146" t="s">
        <v>497</v>
      </c>
      <c r="F333" s="146" t="s">
        <v>647</v>
      </c>
      <c r="G333" s="146" t="s">
        <v>1541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5838.62</v>
      </c>
      <c r="M333" s="178">
        <v>0.2</v>
      </c>
      <c r="N333" s="180">
        <f>IFERROR(Tabela225[[#This Row],[VALOR  (R$)]]/Tabela225[[#This Row],[PRAZO
EXECUÇÃO]],0)</f>
        <v>5838.62</v>
      </c>
      <c r="O333" s="211" t="s">
        <v>635</v>
      </c>
      <c r="P333" s="145">
        <v>46203</v>
      </c>
      <c r="Q333" s="146">
        <v>21855</v>
      </c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1548</v>
      </c>
      <c r="D337" s="146" t="s">
        <v>486</v>
      </c>
      <c r="E337" s="146" t="s">
        <v>619</v>
      </c>
      <c r="F337" s="146" t="s">
        <v>1549</v>
      </c>
      <c r="G337" s="146" t="s">
        <v>1550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1553</v>
      </c>
      <c r="D339" s="146" t="s">
        <v>486</v>
      </c>
      <c r="E339" s="146" t="s">
        <v>619</v>
      </c>
      <c r="F339" s="146" t="s">
        <v>1051</v>
      </c>
      <c r="G339" s="146" t="s">
        <v>1554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f>115000*8</f>
        <v>920000</v>
      </c>
      <c r="M339" s="178">
        <v>0.2</v>
      </c>
      <c r="N339" s="180">
        <f>IFERROR(Tabela225[[#This Row],[VALOR  (R$)]]/Tabela225[[#This Row],[PRAZO
EXECUÇÃO]],0)</f>
        <v>9583.3333333333339</v>
      </c>
      <c r="O339" s="211" t="s">
        <v>635</v>
      </c>
      <c r="P339" s="145">
        <v>46206</v>
      </c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1555</v>
      </c>
      <c r="D340" s="146" t="s">
        <v>486</v>
      </c>
      <c r="E340" s="146" t="s">
        <v>619</v>
      </c>
      <c r="F340" s="146" t="s">
        <v>1549</v>
      </c>
      <c r="G340" s="146" t="s">
        <v>1556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212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>
        <v>365</v>
      </c>
      <c r="L354" s="180">
        <v>4950000</v>
      </c>
      <c r="M354" s="178">
        <v>0.2</v>
      </c>
      <c r="N354" s="180">
        <f>IFERROR(Tabela225[[#This Row],[VALOR  (R$)]]/Tabela225[[#This Row],[PRAZO
EXECUÇÃO]],0)</f>
        <v>13561.643835616438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537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365</v>
      </c>
      <c r="L360" s="180">
        <v>4690000</v>
      </c>
      <c r="M360" s="178">
        <v>0.2</v>
      </c>
      <c r="N360" s="180">
        <f>IFERROR(Tabela225[[#This Row],[VALOR  (R$)]]/Tabela225[[#This Row],[PRAZO
EXECUÇÃO]],0)</f>
        <v>12849.315068493152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>
        <v>46206</v>
      </c>
      <c r="C363" s="214" t="s">
        <v>1610</v>
      </c>
      <c r="D363" s="146" t="s">
        <v>369</v>
      </c>
      <c r="E363" s="146" t="s">
        <v>497</v>
      </c>
      <c r="F363" s="146" t="s">
        <v>1611</v>
      </c>
      <c r="G363" s="146" t="s">
        <v>1612</v>
      </c>
      <c r="H363" s="146" t="s">
        <v>522</v>
      </c>
      <c r="I363" s="145">
        <v>46206</v>
      </c>
      <c r="J363" s="145">
        <v>46206</v>
      </c>
      <c r="K363" s="144">
        <v>1</v>
      </c>
      <c r="L363" s="180">
        <v>890</v>
      </c>
      <c r="M363" s="178">
        <v>0.2</v>
      </c>
      <c r="N363" s="180">
        <f>IFERROR(Tabela225[[#This Row],[VALOR  (R$)]]/Tabela225[[#This Row],[PRAZO
EXECUÇÃO]],0)</f>
        <v>890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>
        <v>46209</v>
      </c>
      <c r="C364" s="214" t="s">
        <v>104</v>
      </c>
      <c r="D364" s="146" t="s">
        <v>1613</v>
      </c>
      <c r="E364" s="146" t="s">
        <v>497</v>
      </c>
      <c r="F364" s="146" t="s">
        <v>1062</v>
      </c>
      <c r="G364" s="146" t="s">
        <v>1614</v>
      </c>
      <c r="H364" s="146" t="s">
        <v>522</v>
      </c>
      <c r="I364" s="145">
        <v>46209</v>
      </c>
      <c r="J364" s="145">
        <v>46209</v>
      </c>
      <c r="K364" s="144">
        <v>1</v>
      </c>
      <c r="L364" s="180">
        <v>39526.51</v>
      </c>
      <c r="M364" s="178">
        <v>0.05</v>
      </c>
      <c r="N364" s="180">
        <f>IFERROR(Tabela225[[#This Row],[VALOR  (R$)]]/Tabela225[[#This Row],[PRAZO
EXECUÇÃO]],0)</f>
        <v>39526.51</v>
      </c>
      <c r="O364" s="211" t="s">
        <v>635</v>
      </c>
      <c r="P364" s="145">
        <v>46209</v>
      </c>
      <c r="Q364" s="146"/>
      <c r="R364" s="146"/>
      <c r="S364" s="145"/>
      <c r="T364" s="146"/>
      <c r="U364" s="132"/>
    </row>
    <row r="365" spans="1:21">
      <c r="A365" s="144">
        <v>350</v>
      </c>
      <c r="B365" s="145">
        <v>46209</v>
      </c>
      <c r="C365" s="214" t="s">
        <v>1615</v>
      </c>
      <c r="D365" s="146" t="s">
        <v>486</v>
      </c>
      <c r="E365" s="146" t="s">
        <v>619</v>
      </c>
      <c r="F365" s="146" t="s">
        <v>798</v>
      </c>
      <c r="G365" s="146" t="s">
        <v>1616</v>
      </c>
      <c r="H365" s="146" t="s">
        <v>522</v>
      </c>
      <c r="I365" s="145">
        <v>46211</v>
      </c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>
        <v>46209</v>
      </c>
      <c r="C366" s="214" t="s">
        <v>1617</v>
      </c>
      <c r="D366" s="146" t="s">
        <v>971</v>
      </c>
      <c r="E366" s="146" t="s">
        <v>497</v>
      </c>
      <c r="F366" s="146" t="s">
        <v>1588</v>
      </c>
      <c r="G366" s="146" t="s">
        <v>1618</v>
      </c>
      <c r="H366" s="146" t="s">
        <v>522</v>
      </c>
      <c r="I366" s="145">
        <v>46218</v>
      </c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>
        <v>46209</v>
      </c>
      <c r="C367" s="214" t="s">
        <v>1619</v>
      </c>
      <c r="D367" s="146" t="s">
        <v>604</v>
      </c>
      <c r="E367" s="146" t="s">
        <v>619</v>
      </c>
      <c r="F367" s="146" t="s">
        <v>1043</v>
      </c>
      <c r="G367" s="146" t="s">
        <v>1620</v>
      </c>
      <c r="H367" s="146" t="s">
        <v>522</v>
      </c>
      <c r="I367" s="145">
        <v>46212</v>
      </c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 t="s">
        <v>506</v>
      </c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>
        <v>46209</v>
      </c>
      <c r="C368" s="214" t="s">
        <v>1621</v>
      </c>
      <c r="D368" s="146" t="s">
        <v>604</v>
      </c>
      <c r="E368" s="146" t="s">
        <v>619</v>
      </c>
      <c r="F368" s="146" t="s">
        <v>1622</v>
      </c>
      <c r="G368" s="146" t="s">
        <v>1623</v>
      </c>
      <c r="H368" s="146" t="s">
        <v>522</v>
      </c>
      <c r="I368" s="145">
        <v>46212</v>
      </c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 t="s">
        <v>506</v>
      </c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3133854.62</v>
      </c>
      <c r="D8" s="190">
        <f>C8+D7</f>
        <v>14094998.399999999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1060565.51</v>
      </c>
      <c r="D9" s="190">
        <f>C9+D8</f>
        <v>15155563.909999998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15155563.909999998</v>
      </c>
      <c r="D15" s="197"/>
      <c r="E15" s="179"/>
    </row>
    <row r="16" spans="2:5">
      <c r="B16" s="194" t="s">
        <v>990</v>
      </c>
      <c r="C16" s="195">
        <f>AVERAGE(C3:C9)</f>
        <v>2165080.5585714285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34122818.640000001</v>
      </c>
      <c r="D2" s="171">
        <f>SUM(D3:D64)</f>
        <v>4464300</v>
      </c>
      <c r="E2" s="171">
        <f>SUM(E3:E66)</f>
        <v>25599748.810000002</v>
      </c>
      <c r="F2" s="171">
        <f>SUM(F3:F66)</f>
        <v>14386482.400000002</v>
      </c>
      <c r="G2" s="171">
        <f>SUM(G3:G48)</f>
        <v>92303</v>
      </c>
      <c r="H2" s="171">
        <f>SUM(H3:H48)</f>
        <v>74227219.030000001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11217042</v>
      </c>
      <c r="D3" s="164">
        <f>SUMIFS('CONTROLE DE PROPOSTAS_2026'!L:L,
         'CONTROLE DE PROPOSTAS_2026'!D:D, $B3,
         'CONTROLE DE PROPOSTAS_2026'!O:O, "NEGOCIAÇÃO")</f>
        <v>3363950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14580992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12647340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9559446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45579058.700000003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965960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679600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19912735.899999999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2712189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288770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12667945.460000001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22943463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44085068.299999997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3638660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4154893.62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51894521.919999994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4924070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1060565.51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5984635.5099999998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3642F137-5C2F-4029-999B-A97C28A972A9}">
  <ds:schemaRefs/>
</ds:datastoreItem>
</file>

<file path=customXml/itemProps2.xml><?xml version="1.0" encoding="utf-8"?>
<ds:datastoreItem xmlns:ds="http://schemas.openxmlformats.org/officeDocument/2006/customXml" ds:itemID="{982C09EE-ED66-40C7-8AC6-390086D6DC99}">
  <ds:schemaRefs/>
</ds:datastoreItem>
</file>

<file path=customXml/itemProps3.xml><?xml version="1.0" encoding="utf-8"?>
<ds:datastoreItem xmlns:ds="http://schemas.openxmlformats.org/officeDocument/2006/customXml" ds:itemID="{D1B90390-2F67-44D3-B08C-20576C1B3CFF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D91DE483-627C-426D-AC0A-C3247A9302F7}">
  <ds:schemaRefs/>
</ds:datastoreItem>
</file>

<file path=customXml/itemProps6.xml><?xml version="1.0" encoding="utf-8"?>
<ds:datastoreItem xmlns:ds="http://schemas.openxmlformats.org/officeDocument/2006/customXml" ds:itemID="{59B9F3B0-B3D7-4F00-813D-4FFBDABA78DC}">
  <ds:schemaRefs/>
</ds:datastoreItem>
</file>

<file path=customXml/itemProps7.xml><?xml version="1.0" encoding="utf-8"?>
<ds:datastoreItem xmlns:ds="http://schemas.openxmlformats.org/officeDocument/2006/customXml" ds:itemID="{0DABB6AA-7CA0-4236-950B-26780B674ADB}">
  <ds:schemaRefs/>
</ds:datastoreItem>
</file>

<file path=customXml/itemProps8.xml><?xml version="1.0" encoding="utf-8"?>
<ds:datastoreItem xmlns:ds="http://schemas.openxmlformats.org/officeDocument/2006/customXml" ds:itemID="{0FD8B868-ED02-4443-BADB-757412A1A9E9}">
  <ds:schemaRefs/>
</ds:datastoreItem>
</file>

<file path=customXml/itemProps9.xml><?xml version="1.0" encoding="utf-8"?>
<ds:datastoreItem xmlns:ds="http://schemas.openxmlformats.org/officeDocument/2006/customXml" ds:itemID="{58850E1A-AA42-42ED-A474-5E11E37B95C5}">
  <ds:schemaRefs/>
</ds:datastoreItem>
</file>

<file path=customXml/itemProps10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AADB22AD-C66C-4277-A95F-0602A38CADC0}">
  <ds:schemaRefs/>
</ds:datastoreItem>
</file>

<file path=customXml/itemProps12.xml><?xml version="1.0" encoding="utf-8"?>
<ds:datastoreItem xmlns:ds="http://schemas.openxmlformats.org/officeDocument/2006/customXml" ds:itemID="{8FE1CF45-085D-459B-A7B3-D12FEDB00648}">
  <ds:schemaRefs/>
</ds:datastoreItem>
</file>

<file path=customXml/itemProps13.xml><?xml version="1.0" encoding="utf-8"?>
<ds:datastoreItem xmlns:ds="http://schemas.openxmlformats.org/officeDocument/2006/customXml" ds:itemID="{8D7EEA88-AEF9-4B29-B588-4215162A22D0}">
  <ds:schemaRefs/>
</ds:datastoreItem>
</file>

<file path=customXml/itemProps14.xml><?xml version="1.0" encoding="utf-8"?>
<ds:datastoreItem xmlns:ds="http://schemas.openxmlformats.org/officeDocument/2006/customXml" ds:itemID="{4CB9B6AB-AEBA-4F52-A4D6-3D2FFA890641}">
  <ds:schemaRefs/>
</ds:datastoreItem>
</file>

<file path=customXml/itemProps15.xml><?xml version="1.0" encoding="utf-8"?>
<ds:datastoreItem xmlns:ds="http://schemas.openxmlformats.org/officeDocument/2006/customXml" ds:itemID="{E6596FDB-1CD1-4B70-9B18-0D6C890EE2DB}">
  <ds:schemaRefs/>
</ds:datastoreItem>
</file>

<file path=customXml/itemProps16.xml><?xml version="1.0" encoding="utf-8"?>
<ds:datastoreItem xmlns:ds="http://schemas.openxmlformats.org/officeDocument/2006/customXml" ds:itemID="{3A9BC4CC-CC6D-4628-8EFC-1662F74954AF}">
  <ds:schemaRefs/>
</ds:datastoreItem>
</file>

<file path=customXml/itemProps17.xml><?xml version="1.0" encoding="utf-8"?>
<ds:datastoreItem xmlns:ds="http://schemas.openxmlformats.org/officeDocument/2006/customXml" ds:itemID="{02E51E17-62BE-4FEB-8C10-EAA2DBA36F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2026-07-07T16:41:50Z</dcterms:modified>
  <cp:category/>
  <cp:contentStatus/>
</cp:coreProperties>
</file>