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6202F63B-47DB-4B8A-A241-6204207BF007}" xr6:coauthVersionLast="47" xr6:coauthVersionMax="47" xr10:uidLastSave="{00000000-0000-0000-0000-000000000000}"/>
  <bookViews>
    <workbookView xWindow="-120" yWindow="-120" windowWidth="20730" windowHeight="11040" tabRatio="765" activeTab="1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9" i="17" l="1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K121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5" i="19" l="1"/>
  <c r="C16" i="19"/>
  <c r="A14" i="24"/>
  <c r="H13" i="27"/>
  <c r="H12" i="27"/>
  <c r="H10" i="27"/>
  <c r="H36" i="25"/>
  <c r="H11" i="27"/>
  <c r="D3" i="19"/>
  <c r="D4" i="19" s="1"/>
  <c r="D5" i="19" s="1"/>
  <c r="D6" i="19" s="1"/>
  <c r="D7" i="19" s="1"/>
  <c r="D8" i="19" s="1"/>
  <c r="D9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sharedStrings.xml><?xml version="1.0" encoding="utf-8"?>
<sst xmlns="http://schemas.openxmlformats.org/spreadsheetml/2006/main" count="4046" uniqueCount="1613">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</sst>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14089159.779999999</c:v>
                </c:pt>
                <c:pt idx="6">
                  <c:v>15110198.779999999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3128016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1021039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5" totalsRowShown="0" headerRowDxfId="76" dataDxfId="75" tableBorderDxfId="74" headerRowCellStyle="Normal" dataCellStyle="Normal">
  <autoFilter ref="A1:T495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15110198.779999999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363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98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130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92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2"/>
  <sheetViews>
    <sheetView tabSelected="1" zoomScale="85" zoomScaleNormal="85" zoomScaleSheetLayoutView="90" workbookViewId="0">
      <pane xSplit="4" topLeftCell="E1" activePane="topRight" state="frozen"/>
      <selection pane="topRight" activeCell="O1" sqref="O1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506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692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 t="s">
        <v>1082</v>
      </c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537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v>98000</v>
      </c>
      <c r="M119" s="182">
        <v>0.2</v>
      </c>
      <c r="N119" s="180">
        <f>IFERROR(Tabela225[[#This Row],[VALOR  (R$)]]/Tabela225[[#This Row],[PRAZO
EXECUÇÃO]],0)</f>
        <v>4900</v>
      </c>
      <c r="O119" s="211" t="s">
        <v>692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v>79150</v>
      </c>
      <c r="M121" s="182">
        <v>0.2</v>
      </c>
      <c r="N121" s="180">
        <f>IFERROR(Tabela225[[#This Row],[VALOR  (R$)]]/Tabela225[[#This Row],[PRAZO
EXECUÇÃO]],0)</f>
        <v>5276.666666666667</v>
      </c>
      <c r="O121" s="211" t="s">
        <v>692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506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573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573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 t="s">
        <v>1082</v>
      </c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506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 t="s">
        <v>1082</v>
      </c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 t="s">
        <v>1082</v>
      </c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>
        <v>46206</v>
      </c>
      <c r="Q219" s="146"/>
      <c r="R219" s="146"/>
      <c r="S219" s="145"/>
      <c r="T219" s="146" t="s">
        <v>1080</v>
      </c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 t="s">
        <v>1082</v>
      </c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 t="s">
        <v>1082</v>
      </c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 t="s">
        <v>1082</v>
      </c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 t="s">
        <v>1082</v>
      </c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 t="s">
        <v>1082</v>
      </c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7" t="s">
        <v>486</v>
      </c>
      <c r="E257" s="215" t="s">
        <v>619</v>
      </c>
      <c r="F257" s="215" t="s">
        <v>801</v>
      </c>
      <c r="G257" s="217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635</v>
      </c>
      <c r="P260" s="214">
        <v>46192</v>
      </c>
      <c r="Q260" s="215"/>
      <c r="R260" s="145">
        <v>46251</v>
      </c>
      <c r="S260" s="214"/>
      <c r="T260" s="146" t="s">
        <v>1082</v>
      </c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200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55587.02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 t="s">
        <v>1082</v>
      </c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46204</v>
      </c>
      <c r="Q274" s="215"/>
      <c r="R274" s="146"/>
      <c r="S274" s="214"/>
      <c r="T274" s="146" t="s">
        <v>1082</v>
      </c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373640</v>
      </c>
      <c r="M291" s="178">
        <v>0.25</v>
      </c>
      <c r="N291" s="180">
        <f>IFERROR(Tabela225[[#This Row],[VALOR  (R$)]]/Tabela225[[#This Row],[PRAZO
EXECUÇÃO]],0)</f>
        <v>37364</v>
      </c>
      <c r="O291" s="211" t="s">
        <v>692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537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 t="s">
        <v>1082</v>
      </c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68100</v>
      </c>
      <c r="M297" s="178">
        <v>0.2</v>
      </c>
      <c r="N297" s="180">
        <f>IFERROR(Tabela225[[#This Row],[VALOR  (R$)]]/Tabela225[[#This Row],[PRAZO
EXECUÇÃO]],0)</f>
        <v>34050</v>
      </c>
      <c r="O297" s="211" t="s">
        <v>506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 t="s">
        <v>1082</v>
      </c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 t="s">
        <v>1082</v>
      </c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f>119980*2</f>
        <v>239960</v>
      </c>
      <c r="M305" s="178">
        <v>0.23</v>
      </c>
      <c r="N305" s="180">
        <f>IFERROR(Tabela225[[#This Row],[VALOR  (R$)]]/Tabela225[[#This Row],[PRAZO
EXECUÇÃO]],0)</f>
        <v>47992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 t="s">
        <v>1082</v>
      </c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 t="s">
        <v>1082</v>
      </c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 t="s">
        <v>1082</v>
      </c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 t="s">
        <v>1082</v>
      </c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1545</v>
      </c>
      <c r="G315" s="146" t="s">
        <v>1499</v>
      </c>
      <c r="H315" s="146" t="s">
        <v>522</v>
      </c>
      <c r="I315" s="145">
        <v>46191</v>
      </c>
      <c r="J315" s="145">
        <v>46191</v>
      </c>
      <c r="K315" s="144">
        <v>120</v>
      </c>
      <c r="L315" s="180">
        <v>5402514.4400000004</v>
      </c>
      <c r="M315" s="178">
        <v>0.25</v>
      </c>
      <c r="N315" s="180">
        <f>IFERROR(Tabela225[[#This Row],[VALOR  (R$)]]/Tabela225[[#This Row],[PRAZO
EXECUÇÃO]],0)</f>
        <v>45020.953666666668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1500</v>
      </c>
      <c r="D316" s="146" t="s">
        <v>1498</v>
      </c>
      <c r="E316" s="146" t="s">
        <v>497</v>
      </c>
      <c r="F316" s="146" t="s">
        <v>1040</v>
      </c>
      <c r="G316" s="146" t="s">
        <v>1499</v>
      </c>
      <c r="H316" s="146" t="s">
        <v>522</v>
      </c>
      <c r="I316" s="145">
        <v>46191</v>
      </c>
      <c r="J316" s="145">
        <v>46191</v>
      </c>
      <c r="K316" s="144">
        <v>120</v>
      </c>
      <c r="L316" s="180">
        <v>5397584.4400000004</v>
      </c>
      <c r="M316" s="178">
        <v>0.25</v>
      </c>
      <c r="N316" s="180">
        <f>IFERROR(Tabela225[[#This Row],[VALOR  (R$)]]/Tabela225[[#This Row],[PRAZO
EXECUÇÃO]],0)</f>
        <v>44979.87033333334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1501</v>
      </c>
      <c r="D317" s="146" t="s">
        <v>1498</v>
      </c>
      <c r="E317" s="146" t="s">
        <v>497</v>
      </c>
      <c r="F317" s="146" t="s">
        <v>1502</v>
      </c>
      <c r="G317" s="146" t="s">
        <v>1499</v>
      </c>
      <c r="H317" s="146" t="s">
        <v>522</v>
      </c>
      <c r="I317" s="145">
        <v>46191</v>
      </c>
      <c r="J317" s="145">
        <v>46191</v>
      </c>
      <c r="K317" s="144">
        <v>120</v>
      </c>
      <c r="L317" s="180">
        <v>5391984.4400000004</v>
      </c>
      <c r="M317" s="178">
        <v>0.25</v>
      </c>
      <c r="N317" s="180">
        <f>IFERROR(Tabela225[[#This Row],[VALOR  (R$)]]/Tabela225[[#This Row],[PRAZO
EXECUÇÃO]],0)</f>
        <v>44933.203666666668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1503</v>
      </c>
      <c r="D318" s="146" t="s">
        <v>1498</v>
      </c>
      <c r="E318" s="146" t="s">
        <v>497</v>
      </c>
      <c r="F318" s="146" t="s">
        <v>1504</v>
      </c>
      <c r="G318" s="146" t="s">
        <v>1499</v>
      </c>
      <c r="H318" s="146" t="s">
        <v>522</v>
      </c>
      <c r="I318" s="145">
        <v>46191</v>
      </c>
      <c r="J318" s="145">
        <v>46191</v>
      </c>
      <c r="K318" s="144">
        <v>120</v>
      </c>
      <c r="L318" s="180">
        <v>5338564.4400000004</v>
      </c>
      <c r="M318" s="178">
        <v>0.25</v>
      </c>
      <c r="N318" s="180">
        <f>IFERROR(Tabela225[[#This Row],[VALOR  (R$)]]/Tabela225[[#This Row],[PRAZO
EXECUÇÃO]],0)</f>
        <v>44488.037000000004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1505</v>
      </c>
      <c r="D319" s="146" t="s">
        <v>486</v>
      </c>
      <c r="E319" s="146" t="s">
        <v>619</v>
      </c>
      <c r="F319" s="146" t="s">
        <v>1506</v>
      </c>
      <c r="G319" s="146" t="s">
        <v>1507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1508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1509</v>
      </c>
      <c r="D321" s="146" t="s">
        <v>1407</v>
      </c>
      <c r="E321" s="146" t="s">
        <v>497</v>
      </c>
      <c r="F321" s="146" t="s">
        <v>798</v>
      </c>
      <c r="G321" s="146" t="s">
        <v>1510</v>
      </c>
      <c r="H321" s="146" t="s">
        <v>522</v>
      </c>
      <c r="I321" s="145">
        <v>46195</v>
      </c>
      <c r="J321" s="145">
        <v>46191</v>
      </c>
      <c r="K321" s="144">
        <v>33</v>
      </c>
      <c r="L321" s="180">
        <v>109600</v>
      </c>
      <c r="M321" s="178">
        <v>0.2</v>
      </c>
      <c r="N321" s="180">
        <f>IFERROR(Tabela225[[#This Row],[VALOR  (R$)]]/Tabela225[[#This Row],[PRAZO
EXECUÇÃO]],0)</f>
        <v>3321.212121212121</v>
      </c>
      <c r="O321" s="211" t="s">
        <v>692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1511</v>
      </c>
      <c r="D322" s="146" t="s">
        <v>1253</v>
      </c>
      <c r="E322" s="146" t="s">
        <v>497</v>
      </c>
      <c r="F322" s="146" t="s">
        <v>947</v>
      </c>
      <c r="G322" s="146" t="s">
        <v>1607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v>1999</v>
      </c>
      <c r="M322" s="178">
        <v>0.2</v>
      </c>
      <c r="N322" s="180">
        <f>IFERROR(Tabela225[[#This Row],[VALOR  (R$)]]/Tabela225[[#This Row],[PRAZO
EXECUÇÃO]],0)</f>
        <v>1999</v>
      </c>
      <c r="O322" s="211" t="s">
        <v>635</v>
      </c>
      <c r="P322" s="145">
        <v>46206</v>
      </c>
      <c r="Q322" s="146"/>
      <c r="R322" s="146"/>
      <c r="S322" s="145"/>
      <c r="T322" s="146" t="s">
        <v>1080</v>
      </c>
      <c r="U322" s="132"/>
    </row>
    <row r="323" spans="1:21">
      <c r="A323" s="144">
        <v>308</v>
      </c>
      <c r="B323" s="145">
        <v>46183</v>
      </c>
      <c r="C323" s="214" t="s">
        <v>1512</v>
      </c>
      <c r="D323" s="146" t="s">
        <v>1513</v>
      </c>
      <c r="E323" s="146" t="s">
        <v>497</v>
      </c>
      <c r="F323" s="146" t="s">
        <v>1504</v>
      </c>
      <c r="G323" s="146" t="s">
        <v>1514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1515</v>
      </c>
      <c r="D324" s="146" t="s">
        <v>604</v>
      </c>
      <c r="E324" s="146" t="s">
        <v>619</v>
      </c>
      <c r="F324" s="146" t="s">
        <v>1516</v>
      </c>
      <c r="G324" s="146" t="s">
        <v>1517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692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1518</v>
      </c>
      <c r="D325" s="146" t="s">
        <v>1519</v>
      </c>
      <c r="E325" s="146" t="s">
        <v>497</v>
      </c>
      <c r="F325" s="146" t="s">
        <v>1520</v>
      </c>
      <c r="G325" s="146" t="s">
        <v>1521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506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1522</v>
      </c>
      <c r="D326" s="146" t="s">
        <v>1430</v>
      </c>
      <c r="E326" s="146" t="s">
        <v>497</v>
      </c>
      <c r="F326" s="146" t="s">
        <v>1504</v>
      </c>
      <c r="G326" s="146" t="s">
        <v>1523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573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1524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635</v>
      </c>
      <c r="P327" s="145">
        <v>46199</v>
      </c>
      <c r="Q327" s="146">
        <v>21844</v>
      </c>
      <c r="R327" s="146"/>
      <c r="S327" s="145"/>
      <c r="T327" s="146" t="s">
        <v>1080</v>
      </c>
      <c r="U327" s="132"/>
    </row>
    <row r="328" spans="1:21">
      <c r="A328" s="144">
        <v>313</v>
      </c>
      <c r="B328" s="145">
        <v>46188</v>
      </c>
      <c r="C328" s="214" t="s">
        <v>1525</v>
      </c>
      <c r="D328" s="146" t="s">
        <v>486</v>
      </c>
      <c r="E328" s="146" t="s">
        <v>619</v>
      </c>
      <c r="F328" s="146" t="s">
        <v>1526</v>
      </c>
      <c r="G328" s="146" t="s">
        <v>1527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1528</v>
      </c>
      <c r="D329" s="146" t="s">
        <v>486</v>
      </c>
      <c r="E329" s="146" t="s">
        <v>619</v>
      </c>
      <c r="F329" s="146" t="s">
        <v>1529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1530</v>
      </c>
      <c r="D330" s="146" t="s">
        <v>486</v>
      </c>
      <c r="E330" s="146" t="s">
        <v>619</v>
      </c>
      <c r="F330" s="146" t="s">
        <v>1531</v>
      </c>
      <c r="G330" s="146" t="s">
        <v>1532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1533</v>
      </c>
      <c r="D331" s="146" t="s">
        <v>486</v>
      </c>
      <c r="E331" s="146" t="s">
        <v>619</v>
      </c>
      <c r="F331" s="146" t="s">
        <v>1534</v>
      </c>
      <c r="G331" s="146" t="s">
        <v>1535</v>
      </c>
      <c r="H331" s="146" t="s">
        <v>522</v>
      </c>
      <c r="I331" s="145">
        <v>46191</v>
      </c>
      <c r="J331" s="145">
        <v>46191</v>
      </c>
      <c r="K331" s="144">
        <v>10</v>
      </c>
      <c r="L331" s="180">
        <v>139325</v>
      </c>
      <c r="M331" s="178">
        <v>0.25</v>
      </c>
      <c r="N331" s="180">
        <f>IFERROR(Tabela225[[#This Row],[VALOR  (R$)]]/Tabela225[[#This Row],[PRAZO
EXECUÇÃO]],0)</f>
        <v>13932.5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1536</v>
      </c>
      <c r="D332" s="146" t="s">
        <v>486</v>
      </c>
      <c r="E332" s="146" t="s">
        <v>619</v>
      </c>
      <c r="F332" s="146" t="s">
        <v>717</v>
      </c>
      <c r="G332" s="146" t="s">
        <v>1537</v>
      </c>
      <c r="H332" s="146" t="s">
        <v>522</v>
      </c>
      <c r="I332" s="145">
        <v>46195</v>
      </c>
      <c r="J332" s="145">
        <v>46195</v>
      </c>
      <c r="K332" s="144">
        <v>16</v>
      </c>
      <c r="L332" s="180">
        <v>233240</v>
      </c>
      <c r="M332" s="178">
        <v>0.23</v>
      </c>
      <c r="N332" s="180">
        <f>IFERROR(Tabela225[[#This Row],[VALOR  (R$)]]/Tabela225[[#This Row],[PRAZO
EXECUÇÃO]],0)</f>
        <v>14577.5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1540</v>
      </c>
      <c r="D333" s="146" t="s">
        <v>625</v>
      </c>
      <c r="E333" s="146" t="s">
        <v>497</v>
      </c>
      <c r="F333" s="146" t="s">
        <v>647</v>
      </c>
      <c r="G333" s="146" t="s">
        <v>1541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6019.2</v>
      </c>
      <c r="M333" s="178"/>
      <c r="N333" s="180">
        <f>IFERROR(Tabela225[[#This Row],[VALOR  (R$)]]/Tabela225[[#This Row],[PRAZO
EXECUÇÃO]],0)</f>
        <v>6019.2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1538</v>
      </c>
      <c r="D334" s="146" t="s">
        <v>486</v>
      </c>
      <c r="E334" s="146" t="s">
        <v>619</v>
      </c>
      <c r="F334" s="146" t="s">
        <v>1033</v>
      </c>
      <c r="G334" s="146" t="s">
        <v>1539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1542</v>
      </c>
      <c r="D335" s="146" t="s">
        <v>604</v>
      </c>
      <c r="E335" s="146" t="s">
        <v>619</v>
      </c>
      <c r="F335" s="146" t="s">
        <v>1543</v>
      </c>
      <c r="G335" s="146" t="s">
        <v>1544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>
        <v>610884</v>
      </c>
      <c r="M335" s="178">
        <v>0.26</v>
      </c>
      <c r="N335" s="180">
        <f>IFERROR(Tabela225[[#This Row],[VALOR  (R$)]]/Tabela225[[#This Row],[PRAZO
EXECUÇÃO]],0)</f>
        <v>16969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>
        <v>46192</v>
      </c>
      <c r="C336" s="214" t="s">
        <v>1546</v>
      </c>
      <c r="D336" s="146" t="s">
        <v>486</v>
      </c>
      <c r="E336" s="146" t="s">
        <v>619</v>
      </c>
      <c r="F336" s="146" t="s">
        <v>1284</v>
      </c>
      <c r="G336" s="146" t="s">
        <v>1547</v>
      </c>
      <c r="H336" s="146" t="s">
        <v>522</v>
      </c>
      <c r="I336" s="145">
        <v>46195</v>
      </c>
      <c r="J336" s="145">
        <v>46195</v>
      </c>
      <c r="K336" s="144">
        <v>5</v>
      </c>
      <c r="L336" s="180">
        <v>155400</v>
      </c>
      <c r="M336" s="178">
        <v>0.24</v>
      </c>
      <c r="N336" s="180">
        <f>IFERROR(Tabela225[[#This Row],[VALOR  (R$)]]/Tabela225[[#This Row],[PRAZO
EXECUÇÃO]],0)</f>
        <v>31080</v>
      </c>
      <c r="O336" s="211" t="s">
        <v>506</v>
      </c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>
        <v>46192</v>
      </c>
      <c r="C337" s="214" t="s">
        <v>1548</v>
      </c>
      <c r="D337" s="146" t="s">
        <v>486</v>
      </c>
      <c r="E337" s="146" t="s">
        <v>619</v>
      </c>
      <c r="F337" s="146" t="s">
        <v>1549</v>
      </c>
      <c r="G337" s="146" t="s">
        <v>1550</v>
      </c>
      <c r="H337" s="146" t="s">
        <v>522</v>
      </c>
      <c r="I337" s="145">
        <v>46192</v>
      </c>
      <c r="J337" s="145">
        <v>46192</v>
      </c>
      <c r="K337" s="144">
        <v>1</v>
      </c>
      <c r="L337" s="180">
        <v>1910</v>
      </c>
      <c r="M337" s="178">
        <v>0.26</v>
      </c>
      <c r="N337" s="180">
        <f>IFERROR(Tabela225[[#This Row],[VALOR  (R$)]]/Tabela225[[#This Row],[PRAZO
EXECUÇÃO]],0)</f>
        <v>1910</v>
      </c>
      <c r="O337" s="211" t="s">
        <v>635</v>
      </c>
      <c r="P337" s="145">
        <v>46196</v>
      </c>
      <c r="Q337" s="146"/>
      <c r="R337" s="146"/>
      <c r="S337" s="145"/>
      <c r="T337" s="146" t="s">
        <v>1082</v>
      </c>
      <c r="U337" s="132"/>
    </row>
    <row r="338" spans="1:21">
      <c r="A338" s="144">
        <v>323</v>
      </c>
      <c r="B338" s="145">
        <v>46192</v>
      </c>
      <c r="C338" s="214" t="s">
        <v>1551</v>
      </c>
      <c r="D338" s="146" t="s">
        <v>486</v>
      </c>
      <c r="E338" s="146" t="s">
        <v>619</v>
      </c>
      <c r="F338" s="146" t="s">
        <v>1552</v>
      </c>
      <c r="G338" s="146" t="s">
        <v>1089</v>
      </c>
      <c r="H338" s="146" t="s">
        <v>522</v>
      </c>
      <c r="I338" s="145">
        <v>46192</v>
      </c>
      <c r="J338" s="145">
        <v>46192</v>
      </c>
      <c r="K338" s="144">
        <v>10</v>
      </c>
      <c r="L338" s="180">
        <v>189900</v>
      </c>
      <c r="M338" s="178">
        <v>0.23</v>
      </c>
      <c r="N338" s="180">
        <f>IFERROR(Tabela225[[#This Row],[VALOR  (R$)]]/Tabela225[[#This Row],[PRAZO
EXECUÇÃO]],0)</f>
        <v>18990</v>
      </c>
      <c r="O338" s="211" t="s">
        <v>506</v>
      </c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>
        <v>46195</v>
      </c>
      <c r="C339" s="214" t="s">
        <v>1553</v>
      </c>
      <c r="D339" s="146" t="s">
        <v>486</v>
      </c>
      <c r="E339" s="146" t="s">
        <v>619</v>
      </c>
      <c r="F339" s="146" t="s">
        <v>1051</v>
      </c>
      <c r="G339" s="146" t="s">
        <v>1554</v>
      </c>
      <c r="H339" s="146" t="s">
        <v>522</v>
      </c>
      <c r="I339" s="145">
        <v>46195</v>
      </c>
      <c r="J339" s="145">
        <v>46195</v>
      </c>
      <c r="K339" s="144">
        <v>96</v>
      </c>
      <c r="L339" s="180">
        <f>115000*8</f>
        <v>920000</v>
      </c>
      <c r="M339" s="178">
        <v>0.2</v>
      </c>
      <c r="N339" s="180">
        <f>IFERROR(Tabela225[[#This Row],[VALOR  (R$)]]/Tabela225[[#This Row],[PRAZO
EXECUÇÃO]],0)</f>
        <v>9583.3333333333339</v>
      </c>
      <c r="O339" s="211" t="s">
        <v>635</v>
      </c>
      <c r="P339" s="145">
        <v>46206</v>
      </c>
      <c r="Q339" s="146"/>
      <c r="R339" s="146"/>
      <c r="S339" s="145"/>
      <c r="T339" s="146"/>
      <c r="U339" s="132"/>
    </row>
    <row r="340" spans="1:21">
      <c r="A340" s="144">
        <v>325</v>
      </c>
      <c r="B340" s="145">
        <v>46195</v>
      </c>
      <c r="C340" s="214" t="s">
        <v>1555</v>
      </c>
      <c r="D340" s="146" t="s">
        <v>486</v>
      </c>
      <c r="E340" s="146" t="s">
        <v>619</v>
      </c>
      <c r="F340" s="146" t="s">
        <v>1549</v>
      </c>
      <c r="G340" s="146" t="s">
        <v>1556</v>
      </c>
      <c r="H340" s="146" t="s">
        <v>522</v>
      </c>
      <c r="I340" s="145">
        <v>46195</v>
      </c>
      <c r="J340" s="145">
        <v>46195</v>
      </c>
      <c r="K340" s="144">
        <v>3</v>
      </c>
      <c r="L340" s="180">
        <v>35900</v>
      </c>
      <c r="M340" s="178">
        <v>0.3</v>
      </c>
      <c r="N340" s="180">
        <f>IFERROR(Tabela225[[#This Row],[VALOR  (R$)]]/Tabela225[[#This Row],[PRAZO
EXECUÇÃO]],0)</f>
        <v>11966.666666666666</v>
      </c>
      <c r="O340" s="211" t="s">
        <v>635</v>
      </c>
      <c r="P340" s="145">
        <v>46202</v>
      </c>
      <c r="Q340" s="146">
        <v>21847</v>
      </c>
      <c r="R340" s="146"/>
      <c r="S340" s="145"/>
      <c r="T340" s="146" t="s">
        <v>1080</v>
      </c>
      <c r="U340" s="132"/>
    </row>
    <row r="341" spans="1:21">
      <c r="A341" s="144">
        <v>326</v>
      </c>
      <c r="B341" s="145">
        <v>46195</v>
      </c>
      <c r="C341" s="214" t="s">
        <v>1557</v>
      </c>
      <c r="D341" s="146" t="s">
        <v>1490</v>
      </c>
      <c r="E341" s="146" t="s">
        <v>497</v>
      </c>
      <c r="F341" s="146" t="s">
        <v>1023</v>
      </c>
      <c r="G341" s="146" t="s">
        <v>1558</v>
      </c>
      <c r="H341" s="146" t="s">
        <v>522</v>
      </c>
      <c r="I341" s="145">
        <v>46196</v>
      </c>
      <c r="J341" s="145">
        <v>46197</v>
      </c>
      <c r="K341" s="144">
        <v>1</v>
      </c>
      <c r="L341" s="180">
        <v>4352</v>
      </c>
      <c r="M341" s="178">
        <v>0.3</v>
      </c>
      <c r="N341" s="180">
        <f>IFERROR(Tabela225[[#This Row],[VALOR  (R$)]]/Tabela225[[#This Row],[PRAZO
EXECUÇÃO]],0)</f>
        <v>4352</v>
      </c>
      <c r="O341" s="211" t="s">
        <v>506</v>
      </c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>
        <v>46195</v>
      </c>
      <c r="C342" s="214" t="s">
        <v>1559</v>
      </c>
      <c r="D342" s="146" t="s">
        <v>469</v>
      </c>
      <c r="E342" s="146" t="s">
        <v>497</v>
      </c>
      <c r="F342" s="146" t="s">
        <v>1560</v>
      </c>
      <c r="G342" s="146" t="s">
        <v>1561</v>
      </c>
      <c r="H342" s="146" t="s">
        <v>522</v>
      </c>
      <c r="I342" s="145">
        <v>46197</v>
      </c>
      <c r="J342" s="145">
        <v>46196</v>
      </c>
      <c r="K342" s="144">
        <v>100</v>
      </c>
      <c r="L342" s="180">
        <v>7361011.54</v>
      </c>
      <c r="M342" s="178">
        <v>0.2</v>
      </c>
      <c r="N342" s="180">
        <f>IFERROR(Tabela225[[#This Row],[VALOR  (R$)]]/Tabela225[[#This Row],[PRAZO
EXECUÇÃO]],0)</f>
        <v>73610.115399999995</v>
      </c>
      <c r="O342" s="211" t="s">
        <v>506</v>
      </c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>
        <v>46196</v>
      </c>
      <c r="C343" s="214" t="s">
        <v>1562</v>
      </c>
      <c r="D343" s="146" t="s">
        <v>489</v>
      </c>
      <c r="E343" s="146" t="s">
        <v>497</v>
      </c>
      <c r="F343" s="146" t="s">
        <v>1563</v>
      </c>
      <c r="G343" s="146" t="s">
        <v>1564</v>
      </c>
      <c r="H343" s="146" t="s">
        <v>522</v>
      </c>
      <c r="I343" s="145">
        <v>46197</v>
      </c>
      <c r="J343" s="145">
        <v>46197</v>
      </c>
      <c r="K343" s="144">
        <v>40</v>
      </c>
      <c r="L343" s="180">
        <f>290945*2</f>
        <v>581890</v>
      </c>
      <c r="M343" s="178">
        <v>0.3</v>
      </c>
      <c r="N343" s="180">
        <f>IFERROR(Tabela225[[#This Row],[VALOR  (R$)]]/Tabela225[[#This Row],[PRAZO
EXECUÇÃO]],0)</f>
        <v>14547.25</v>
      </c>
      <c r="O343" s="211" t="s">
        <v>506</v>
      </c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>
        <v>46196</v>
      </c>
      <c r="C344" s="214" t="s">
        <v>1565</v>
      </c>
      <c r="D344" s="146" t="s">
        <v>1362</v>
      </c>
      <c r="E344" s="146" t="s">
        <v>497</v>
      </c>
      <c r="F344" s="146" t="s">
        <v>1363</v>
      </c>
      <c r="G344" s="146" t="s">
        <v>1566</v>
      </c>
      <c r="H344" s="146" t="s">
        <v>522</v>
      </c>
      <c r="I344" s="145">
        <v>46199</v>
      </c>
      <c r="J344" s="145">
        <v>46204</v>
      </c>
      <c r="K344" s="144">
        <v>15</v>
      </c>
      <c r="L344" s="180">
        <v>798819</v>
      </c>
      <c r="M344" s="178">
        <v>0.3</v>
      </c>
      <c r="N344" s="180">
        <f>IFERROR(Tabela225[[#This Row],[VALOR  (R$)]]/Tabela225[[#This Row],[PRAZO
EXECUÇÃO]],0)</f>
        <v>53254.6</v>
      </c>
      <c r="O344" s="211" t="s">
        <v>506</v>
      </c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>
        <v>46198</v>
      </c>
      <c r="C345" s="214" t="s">
        <v>1567</v>
      </c>
      <c r="D345" s="146" t="s">
        <v>486</v>
      </c>
      <c r="E345" s="146" t="s">
        <v>619</v>
      </c>
      <c r="F345" s="146" t="s">
        <v>1033</v>
      </c>
      <c r="G345" s="146" t="s">
        <v>1568</v>
      </c>
      <c r="H345" s="146" t="s">
        <v>522</v>
      </c>
      <c r="I345" s="145">
        <v>46198</v>
      </c>
      <c r="J345" s="145">
        <v>46198</v>
      </c>
      <c r="K345" s="144">
        <v>1</v>
      </c>
      <c r="L345" s="180">
        <v>5740</v>
      </c>
      <c r="M345" s="178">
        <v>0.3</v>
      </c>
      <c r="N345" s="180">
        <f>IFERROR(Tabela225[[#This Row],[VALOR  (R$)]]/Tabela225[[#This Row],[PRAZO
EXECUÇÃO]],0)</f>
        <v>5740</v>
      </c>
      <c r="O345" s="211" t="s">
        <v>506</v>
      </c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>
        <v>46198</v>
      </c>
      <c r="C346" s="145" t="s">
        <v>1577</v>
      </c>
      <c r="D346" s="146" t="s">
        <v>486</v>
      </c>
      <c r="E346" s="146" t="s">
        <v>619</v>
      </c>
      <c r="F346" s="146" t="s">
        <v>1549</v>
      </c>
      <c r="G346" s="146" t="s">
        <v>1554</v>
      </c>
      <c r="H346" s="146" t="s">
        <v>522</v>
      </c>
      <c r="I346" s="145" t="s">
        <v>1578</v>
      </c>
      <c r="J346" s="145">
        <v>46199</v>
      </c>
      <c r="K346" s="144">
        <f>12*8</f>
        <v>96</v>
      </c>
      <c r="L346" s="180">
        <f>145900*8</f>
        <v>1167200</v>
      </c>
      <c r="M346" s="178">
        <v>0.23619999999999999</v>
      </c>
      <c r="N346" s="180">
        <f>IFERROR(Tabela225[[#This Row],[VALOR  (R$)]]/Tabela225[[#This Row],[PRAZO
EXECUÇÃO]],0)</f>
        <v>12158.333333333334</v>
      </c>
      <c r="O346" s="211" t="s">
        <v>506</v>
      </c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>
        <v>46198</v>
      </c>
      <c r="C347" s="214" t="s">
        <v>1569</v>
      </c>
      <c r="D347" s="146" t="s">
        <v>1570</v>
      </c>
      <c r="E347" s="146" t="s">
        <v>497</v>
      </c>
      <c r="F347" s="146" t="s">
        <v>1571</v>
      </c>
      <c r="G347" s="146" t="s">
        <v>1572</v>
      </c>
      <c r="H347" s="146" t="s">
        <v>522</v>
      </c>
      <c r="I347" s="145">
        <v>46205</v>
      </c>
      <c r="J347" s="145">
        <v>46205</v>
      </c>
      <c r="K347" s="144">
        <v>20</v>
      </c>
      <c r="L347" s="180">
        <v>322010</v>
      </c>
      <c r="M347" s="178">
        <v>0.25</v>
      </c>
      <c r="N347" s="180">
        <f>IFERROR(Tabela225[[#This Row],[VALOR  (R$)]]/Tabela225[[#This Row],[PRAZO
EXECUÇÃO]],0)</f>
        <v>16100.5</v>
      </c>
      <c r="O347" s="211" t="s">
        <v>506</v>
      </c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>
        <v>46198</v>
      </c>
      <c r="C348" s="214" t="s">
        <v>1573</v>
      </c>
      <c r="D348" s="146" t="s">
        <v>486</v>
      </c>
      <c r="E348" s="146" t="s">
        <v>619</v>
      </c>
      <c r="F348" s="146" t="s">
        <v>656</v>
      </c>
      <c r="G348" s="146" t="s">
        <v>1574</v>
      </c>
      <c r="H348" s="146" t="s">
        <v>522</v>
      </c>
      <c r="I348" s="145">
        <v>46197</v>
      </c>
      <c r="J348" s="145">
        <v>46199</v>
      </c>
      <c r="K348" s="144">
        <v>17</v>
      </c>
      <c r="L348" s="180">
        <v>339050</v>
      </c>
      <c r="M348" s="178">
        <v>0.3</v>
      </c>
      <c r="N348" s="180">
        <f>IFERROR(Tabela225[[#This Row],[VALOR  (R$)]]/Tabela225[[#This Row],[PRAZO
EXECUÇÃO]],0)</f>
        <v>19944.117647058825</v>
      </c>
      <c r="O348" s="211" t="s">
        <v>506</v>
      </c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>
        <v>46198</v>
      </c>
      <c r="C349" s="214" t="s">
        <v>1575</v>
      </c>
      <c r="D349" s="146" t="s">
        <v>486</v>
      </c>
      <c r="E349" s="146" t="s">
        <v>619</v>
      </c>
      <c r="F349" s="146" t="s">
        <v>1331</v>
      </c>
      <c r="G349" s="146" t="s">
        <v>1576</v>
      </c>
      <c r="H349" s="146" t="s">
        <v>522</v>
      </c>
      <c r="I349" s="145">
        <v>46199</v>
      </c>
      <c r="J349" s="145">
        <v>46202</v>
      </c>
      <c r="K349" s="144">
        <v>1</v>
      </c>
      <c r="L349" s="180">
        <v>31500</v>
      </c>
      <c r="M349" s="178">
        <v>0.3</v>
      </c>
      <c r="N349" s="180">
        <f>IFERROR(Tabela225[[#This Row],[VALOR  (R$)]]/Tabela225[[#This Row],[PRAZO
EXECUÇÃO]],0)</f>
        <v>31500</v>
      </c>
      <c r="O349" s="211" t="s">
        <v>506</v>
      </c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>
        <v>46202</v>
      </c>
      <c r="C350" s="214" t="s">
        <v>1579</v>
      </c>
      <c r="D350" s="146" t="s">
        <v>486</v>
      </c>
      <c r="E350" s="146" t="s">
        <v>619</v>
      </c>
      <c r="F350" s="146" t="s">
        <v>1580</v>
      </c>
      <c r="G350" s="146" t="s">
        <v>1581</v>
      </c>
      <c r="H350" s="146" t="s">
        <v>522</v>
      </c>
      <c r="I350" s="145">
        <v>46202</v>
      </c>
      <c r="J350" s="145">
        <v>46202</v>
      </c>
      <c r="K350" s="144">
        <f>13*3</f>
        <v>39</v>
      </c>
      <c r="L350" s="180">
        <f>189900*3</f>
        <v>569700</v>
      </c>
      <c r="M350" s="178">
        <v>0.24</v>
      </c>
      <c r="N350" s="180">
        <f>IFERROR(Tabela225[[#This Row],[VALOR  (R$)]]/Tabela225[[#This Row],[PRAZO
EXECUÇÃO]],0)</f>
        <v>14607.692307692309</v>
      </c>
      <c r="O350" s="211" t="s">
        <v>506</v>
      </c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>
        <v>46202</v>
      </c>
      <c r="C351" s="214" t="s">
        <v>1582</v>
      </c>
      <c r="D351" s="146" t="s">
        <v>486</v>
      </c>
      <c r="E351" s="146" t="s">
        <v>619</v>
      </c>
      <c r="F351" s="146" t="s">
        <v>1583</v>
      </c>
      <c r="G351" s="146" t="s">
        <v>1584</v>
      </c>
      <c r="H351" s="146" t="s">
        <v>522</v>
      </c>
      <c r="I351" s="145">
        <v>46202</v>
      </c>
      <c r="J351" s="145">
        <v>46202</v>
      </c>
      <c r="K351" s="144">
        <v>22</v>
      </c>
      <c r="L351" s="180">
        <v>343400</v>
      </c>
      <c r="M351" s="178">
        <v>0.23</v>
      </c>
      <c r="N351" s="180">
        <f>IFERROR(Tabela225[[#This Row],[VALOR  (R$)]]/Tabela225[[#This Row],[PRAZO
EXECUÇÃO]],0)</f>
        <v>15609.09090909091</v>
      </c>
      <c r="O351" s="211" t="s">
        <v>506</v>
      </c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>
        <v>46202</v>
      </c>
      <c r="C352" s="214" t="s">
        <v>1585</v>
      </c>
      <c r="D352" s="146" t="s">
        <v>486</v>
      </c>
      <c r="E352" s="146" t="s">
        <v>619</v>
      </c>
      <c r="F352" s="146" t="s">
        <v>854</v>
      </c>
      <c r="G352" s="146" t="s">
        <v>1586</v>
      </c>
      <c r="H352" s="146" t="s">
        <v>522</v>
      </c>
      <c r="I352" s="145">
        <v>46202</v>
      </c>
      <c r="J352" s="145">
        <v>46202</v>
      </c>
      <c r="K352" s="144">
        <f>13*3</f>
        <v>39</v>
      </c>
      <c r="L352" s="180">
        <f>169900*3</f>
        <v>509700</v>
      </c>
      <c r="M352" s="178">
        <v>0.2359</v>
      </c>
      <c r="N352" s="180">
        <f>IFERROR(Tabela225[[#This Row],[VALOR  (R$)]]/Tabela225[[#This Row],[PRAZO
EXECUÇÃO]],0)</f>
        <v>13069.23076923077</v>
      </c>
      <c r="O352" s="211" t="s">
        <v>506</v>
      </c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>
        <v>46202</v>
      </c>
      <c r="C353" s="214" t="s">
        <v>1587</v>
      </c>
      <c r="D353" s="146" t="s">
        <v>486</v>
      </c>
      <c r="E353" s="146" t="s">
        <v>619</v>
      </c>
      <c r="F353" s="146" t="s">
        <v>1588</v>
      </c>
      <c r="G353" s="146" t="s">
        <v>1589</v>
      </c>
      <c r="H353" s="146" t="s">
        <v>522</v>
      </c>
      <c r="I353" s="145">
        <v>47298</v>
      </c>
      <c r="J353" s="145">
        <v>46202</v>
      </c>
      <c r="K353" s="144">
        <f>16*4</f>
        <v>64</v>
      </c>
      <c r="L353" s="180">
        <f>185300*4</f>
        <v>741200</v>
      </c>
      <c r="M353" s="178">
        <v>0.24</v>
      </c>
      <c r="N353" s="180">
        <f>IFERROR(Tabela225[[#This Row],[VALOR  (R$)]]/Tabela225[[#This Row],[PRAZO
EXECUÇÃO]],0)</f>
        <v>11581.25</v>
      </c>
      <c r="O353" s="211" t="s">
        <v>506</v>
      </c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>
        <v>46202</v>
      </c>
      <c r="C354" s="214" t="s">
        <v>1590</v>
      </c>
      <c r="D354" s="146" t="s">
        <v>1430</v>
      </c>
      <c r="E354" s="146" t="s">
        <v>497</v>
      </c>
      <c r="F354" s="146" t="s">
        <v>1428</v>
      </c>
      <c r="G354" s="146" t="s">
        <v>1591</v>
      </c>
      <c r="H354" s="146" t="s">
        <v>522</v>
      </c>
      <c r="I354" s="145">
        <v>46202</v>
      </c>
      <c r="J354" s="145">
        <v>46202</v>
      </c>
      <c r="K354" s="144">
        <v>365</v>
      </c>
      <c r="L354" s="180">
        <v>4950000</v>
      </c>
      <c r="M354" s="178">
        <v>0.2</v>
      </c>
      <c r="N354" s="180">
        <f>IFERROR(Tabela225[[#This Row],[VALOR  (R$)]]/Tabela225[[#This Row],[PRAZO
EXECUÇÃO]],0)</f>
        <v>13561.643835616438</v>
      </c>
      <c r="O354" s="211" t="s">
        <v>506</v>
      </c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>
        <v>46203</v>
      </c>
      <c r="C355" s="214" t="s">
        <v>1592</v>
      </c>
      <c r="D355" s="146" t="s">
        <v>469</v>
      </c>
      <c r="E355" s="146" t="s">
        <v>497</v>
      </c>
      <c r="F355" s="146" t="s">
        <v>1014</v>
      </c>
      <c r="G355" s="146" t="s">
        <v>1593</v>
      </c>
      <c r="H355" s="146" t="s">
        <v>522</v>
      </c>
      <c r="I355" s="145">
        <v>46213</v>
      </c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 t="s">
        <v>506</v>
      </c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>
        <v>46203</v>
      </c>
      <c r="C356" s="214" t="s">
        <v>1594</v>
      </c>
      <c r="D356" s="146" t="s">
        <v>1184</v>
      </c>
      <c r="E356" s="146" t="s">
        <v>497</v>
      </c>
      <c r="F356" s="146" t="s">
        <v>1185</v>
      </c>
      <c r="G356" s="146" t="s">
        <v>1595</v>
      </c>
      <c r="H356" s="146" t="s">
        <v>522</v>
      </c>
      <c r="I356" s="145">
        <v>46204</v>
      </c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 t="s">
        <v>537</v>
      </c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>
        <v>46203</v>
      </c>
      <c r="C357" s="214" t="s">
        <v>1596</v>
      </c>
      <c r="D357" s="146" t="s">
        <v>536</v>
      </c>
      <c r="E357" s="146" t="s">
        <v>497</v>
      </c>
      <c r="F357" s="146" t="s">
        <v>1597</v>
      </c>
      <c r="G357" s="146" t="s">
        <v>1598</v>
      </c>
      <c r="H357" s="146" t="s">
        <v>522</v>
      </c>
      <c r="I357" s="145">
        <v>46204</v>
      </c>
      <c r="J357" s="145">
        <v>46205</v>
      </c>
      <c r="K357" s="144">
        <v>2</v>
      </c>
      <c r="L357" s="180">
        <v>102110</v>
      </c>
      <c r="M357" s="178">
        <v>0.25</v>
      </c>
      <c r="N357" s="180">
        <f>IFERROR(Tabela225[[#This Row],[VALOR  (R$)]]/Tabela225[[#This Row],[PRAZO
EXECUÇÃO]],0)</f>
        <v>51055</v>
      </c>
      <c r="O357" s="211" t="s">
        <v>692</v>
      </c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>
        <v>46203</v>
      </c>
      <c r="C358" s="214" t="s">
        <v>1599</v>
      </c>
      <c r="D358" s="146" t="s">
        <v>1116</v>
      </c>
      <c r="E358" s="146" t="s">
        <v>497</v>
      </c>
      <c r="F358" s="146" t="s">
        <v>1062</v>
      </c>
      <c r="G358" s="146" t="s">
        <v>1605</v>
      </c>
      <c r="H358" s="146" t="s">
        <v>522</v>
      </c>
      <c r="I358" s="145">
        <v>46204</v>
      </c>
      <c r="J358" s="145">
        <v>46204</v>
      </c>
      <c r="K358" s="144">
        <v>1</v>
      </c>
      <c r="L358" s="180">
        <v>11940</v>
      </c>
      <c r="M358" s="178">
        <v>0.3</v>
      </c>
      <c r="N358" s="180">
        <f>IFERROR(Tabela225[[#This Row],[VALOR  (R$)]]/Tabela225[[#This Row],[PRAZO
EXECUÇÃO]],0)</f>
        <v>11940</v>
      </c>
      <c r="O358" s="211" t="s">
        <v>635</v>
      </c>
      <c r="P358" s="145">
        <v>46209</v>
      </c>
      <c r="Q358" s="146"/>
      <c r="R358" s="146"/>
      <c r="S358" s="145"/>
      <c r="T358" s="146"/>
      <c r="U358" s="132"/>
    </row>
    <row r="359" spans="1:21">
      <c r="A359" s="144">
        <v>344</v>
      </c>
      <c r="B359" s="145">
        <v>46203</v>
      </c>
      <c r="C359" s="214" t="s">
        <v>1600</v>
      </c>
      <c r="D359" s="146" t="s">
        <v>604</v>
      </c>
      <c r="E359" s="146" t="s">
        <v>619</v>
      </c>
      <c r="F359" s="146" t="s">
        <v>1601</v>
      </c>
      <c r="G359" s="146" t="s">
        <v>1602</v>
      </c>
      <c r="H359" s="146" t="s">
        <v>522</v>
      </c>
      <c r="I359" s="145">
        <v>46204</v>
      </c>
      <c r="J359" s="145">
        <v>46206</v>
      </c>
      <c r="K359" s="144">
        <v>18</v>
      </c>
      <c r="L359" s="180">
        <v>345970</v>
      </c>
      <c r="M359" s="178">
        <v>0.26</v>
      </c>
      <c r="N359" s="180">
        <f>IFERROR(Tabela225[[#This Row],[VALOR  (R$)]]/Tabela225[[#This Row],[PRAZO
EXECUÇÃO]],0)</f>
        <v>19220.555555555555</v>
      </c>
      <c r="O359" s="211" t="s">
        <v>506</v>
      </c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>
        <v>46204</v>
      </c>
      <c r="C360" s="214" t="s">
        <v>1603</v>
      </c>
      <c r="D360" s="146" t="s">
        <v>1430</v>
      </c>
      <c r="E360" s="146" t="s">
        <v>497</v>
      </c>
      <c r="F360" s="146" t="s">
        <v>1428</v>
      </c>
      <c r="G360" s="146" t="s">
        <v>1604</v>
      </c>
      <c r="H360" s="146" t="s">
        <v>522</v>
      </c>
      <c r="I360" s="145">
        <v>46204</v>
      </c>
      <c r="J360" s="145">
        <v>46204</v>
      </c>
      <c r="K360" s="144">
        <v>365</v>
      </c>
      <c r="L360" s="180">
        <v>4690000</v>
      </c>
      <c r="M360" s="178">
        <v>0.2</v>
      </c>
      <c r="N360" s="180">
        <f>IFERROR(Tabela225[[#This Row],[VALOR  (R$)]]/Tabela225[[#This Row],[PRAZO
EXECUÇÃO]],0)</f>
        <v>12849.315068493152</v>
      </c>
      <c r="O360" s="211" t="s">
        <v>506</v>
      </c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>
        <v>46205</v>
      </c>
      <c r="C361" s="214" t="s">
        <v>1606</v>
      </c>
      <c r="D361" s="146" t="s">
        <v>486</v>
      </c>
      <c r="E361" s="146" t="s">
        <v>619</v>
      </c>
      <c r="F361" s="146" t="s">
        <v>682</v>
      </c>
      <c r="G361" s="146" t="s">
        <v>683</v>
      </c>
      <c r="H361" s="146" t="s">
        <v>522</v>
      </c>
      <c r="I361" s="145">
        <v>46205</v>
      </c>
      <c r="J361" s="145">
        <v>46205</v>
      </c>
      <c r="K361" s="144">
        <v>13</v>
      </c>
      <c r="L361" s="180">
        <v>224280</v>
      </c>
      <c r="M361" s="178">
        <v>0.2</v>
      </c>
      <c r="N361" s="180">
        <f>IFERROR(Tabela225[[#This Row],[VALOR  (R$)]]/Tabela225[[#This Row],[PRAZO
EXECUÇÃO]],0)</f>
        <v>17252.307692307691</v>
      </c>
      <c r="O361" s="211" t="s">
        <v>506</v>
      </c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>
        <v>46206</v>
      </c>
      <c r="C362" s="214" t="s">
        <v>1608</v>
      </c>
      <c r="D362" s="146" t="s">
        <v>369</v>
      </c>
      <c r="E362" s="146" t="s">
        <v>497</v>
      </c>
      <c r="F362" s="146" t="s">
        <v>962</v>
      </c>
      <c r="G362" s="146" t="s">
        <v>1609</v>
      </c>
      <c r="H362" s="146" t="s">
        <v>522</v>
      </c>
      <c r="I362" s="145">
        <v>46206</v>
      </c>
      <c r="J362" s="145">
        <v>46206</v>
      </c>
      <c r="K362" s="144">
        <v>10</v>
      </c>
      <c r="L362" s="180">
        <v>8900</v>
      </c>
      <c r="M362" s="178">
        <v>0.2</v>
      </c>
      <c r="N362" s="180">
        <f>IFERROR(Tabela225[[#This Row],[VALOR  (R$)]]/Tabela225[[#This Row],[PRAZO
EXECUÇÃO]],0)</f>
        <v>890</v>
      </c>
      <c r="O362" s="211" t="s">
        <v>506</v>
      </c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>
        <v>46206</v>
      </c>
      <c r="C363" s="214" t="s">
        <v>1610</v>
      </c>
      <c r="D363" s="146" t="s">
        <v>369</v>
      </c>
      <c r="E363" s="146" t="s">
        <v>497</v>
      </c>
      <c r="F363" s="146" t="s">
        <v>1611</v>
      </c>
      <c r="G363" s="146" t="s">
        <v>1612</v>
      </c>
      <c r="H363" s="146" t="s">
        <v>522</v>
      </c>
      <c r="I363" s="145">
        <v>46206</v>
      </c>
      <c r="J363" s="145">
        <v>46206</v>
      </c>
      <c r="K363" s="144">
        <v>1</v>
      </c>
      <c r="L363" s="180">
        <v>890</v>
      </c>
      <c r="M363" s="178">
        <v>0.2</v>
      </c>
      <c r="N363" s="180">
        <f>IFERROR(Tabela225[[#This Row],[VALOR  (R$)]]/Tabela225[[#This Row],[PRAZO
EXECUÇÃO]],0)</f>
        <v>890</v>
      </c>
      <c r="O363" s="211" t="s">
        <v>506</v>
      </c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146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218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214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146"/>
      <c r="E463" s="146"/>
      <c r="F463" s="146"/>
      <c r="G463" s="146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215"/>
      <c r="E464" s="215"/>
      <c r="F464" s="215"/>
      <c r="G464" s="215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A495" s="144">
        <v>480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80"/>
      <c r="M495" s="178"/>
      <c r="N495" s="180">
        <f>IFERROR(Tabela225[[#This Row],[VALOR  (R$)]]/Tabela225[[#This Row],[PRAZO
EXECUÇÃO]],0)</f>
        <v>0</v>
      </c>
      <c r="O495" s="211"/>
      <c r="P495" s="145"/>
      <c r="Q495" s="146"/>
      <c r="R495" s="146"/>
      <c r="S495" s="145"/>
      <c r="T495" s="146"/>
      <c r="U495" s="132"/>
    </row>
    <row r="496" spans="1:21">
      <c r="Q496" s="132"/>
    </row>
    <row r="512" spans="12:12">
      <c r="L512" s="181"/>
    </row>
  </sheetData>
  <phoneticPr fontId="15" type="noConversion"/>
  <conditionalFormatting sqref="O1:O495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5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8 E477 E16:E234" xr:uid="{47986632-7426-4144-A9D0-F21E9A336CE3}">
      <formula1>"MANUTENÇÃO, FABRICANTE, CLIENTE FINAL"</formula1>
    </dataValidation>
    <dataValidation type="list" allowBlank="1" showInputMessage="1" showErrorMessage="1" sqref="O2:O495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zoomScale="80" zoomScaleNormal="80" workbookViewId="0">
      <selection activeCell="C19" sqref="C19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3128016</v>
      </c>
      <c r="D8" s="190">
        <f>C8+D7</f>
        <v>14089159.779999999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1021039</v>
      </c>
      <c r="D9" s="190">
        <f>C9+D8</f>
        <v>15110198.779999999</v>
      </c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15110198.779999999</v>
      </c>
      <c r="D15" s="197"/>
      <c r="E15" s="179"/>
    </row>
    <row r="16" spans="2:5">
      <c r="B16" s="194" t="s">
        <v>990</v>
      </c>
      <c r="C16" s="195">
        <f>AVERAGE(C3:C9)</f>
        <v>2158599.8257142855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34128837.840000004</v>
      </c>
      <c r="D2" s="171">
        <f>SUM(D3:D64)</f>
        <v>4464300</v>
      </c>
      <c r="E2" s="171">
        <f>SUM(E3:E66)</f>
        <v>25599748.810000002</v>
      </c>
      <c r="F2" s="171">
        <f>SUM(F3:F66)</f>
        <v>14380643.780000001</v>
      </c>
      <c r="G2" s="171">
        <f>SUM(G3:G48)</f>
        <v>92303</v>
      </c>
      <c r="H2" s="171">
        <f>SUM(H3:H48)</f>
        <v>74227219.030000001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11217042</v>
      </c>
      <c r="D3" s="164">
        <f>SUMIFS('CONTROLE DE PROPOSTAS_2026'!L:L,
         'CONTROLE DE PROPOSTAS_2026'!D:D, $B3,
         'CONTROLE DE PROPOSTAS_2026'!O:O, "NEGOCIAÇÃO")</f>
        <v>3363950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14580992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1439320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1439320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12647340</v>
      </c>
      <c r="D7" s="164">
        <f>SUMIFS('CONTROLE DE PROPOSTAS_2026'!L:L,
         'CONTROLE DE PROPOSTAS_2026'!D:D, $B7,
         'CONTROLE DE PROPOSTAS_2026'!O:O, "NEGOCIAÇÃO")</f>
        <v>611490</v>
      </c>
      <c r="E7" s="164">
        <f>SUMIFS('CONTROLE DE PROPOSTAS_2026'!L:L,
         'CONTROLE DE PROPOSTAS_2026'!D:D, $B7,
         'CONTROLE DE PROPOSTAS_2026'!O:O, "PERDIDA")</f>
        <v>22693729.699999999</v>
      </c>
      <c r="F7" s="164">
        <f>SUMIFS('CONTROLE DE PROPOSTAS_2026'!L:L,
         'CONTROLE DE PROPOSTAS_2026'!D:D, $B7,
         'CONTROLE DE PROPOSTAS_2026'!O:O, "APROVADA")</f>
        <v>9559446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45579058.700000003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7361011.54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8334944.0499999998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239960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1168658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319960.09999999998</v>
      </c>
      <c r="D41" s="164">
        <f>SUMIFS('CONTROLE DE PROPOSTAS_2026'!L:L,
         'CONTROLE DE PROPOSTAS_2026'!D:D, $B41,
         'CONTROLE DE PROPOSTAS_2026'!O:O, "NEGOCIAÇÃO")</f>
        <v>0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102110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1024094.88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6019.2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3374581.8000000003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965960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679600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19912735.899999999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2712189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288770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6661663.46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2946623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12667945.460000001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22943463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519840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3457607.6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2622475</v>
      </c>
      <c r="H6" s="175">
        <f t="shared" si="0"/>
        <v>32211196.600000001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44095439.5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3638660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4149055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51899054.5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4924070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1021039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5945109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E6596FDB-1CD1-4B70-9B18-0D6C890EE2DB}">
  <ds:schemaRefs/>
</ds:datastoreItem>
</file>

<file path=customXml/itemProps2.xml><?xml version="1.0" encoding="utf-8"?>
<ds:datastoreItem xmlns:ds="http://schemas.openxmlformats.org/officeDocument/2006/customXml" ds:itemID="{02E51E17-62BE-4FEB-8C10-EAA2DBA36FD7}">
  <ds:schemaRefs/>
</ds:datastoreItem>
</file>

<file path=customXml/itemProps3.xml><?xml version="1.0" encoding="utf-8"?>
<ds:datastoreItem xmlns:ds="http://schemas.openxmlformats.org/officeDocument/2006/customXml" ds:itemID="{0FD8B868-ED02-4443-BADB-757412A1A9E9}">
  <ds:schemaRefs/>
</ds:datastoreItem>
</file>

<file path=customXml/itemProps4.xml><?xml version="1.0" encoding="utf-8"?>
<ds:datastoreItem xmlns:ds="http://schemas.openxmlformats.org/officeDocument/2006/customXml" ds:itemID="{FD8ED913-2A2D-4EDB-88C2-5FEFB5140ED6}">
  <ds:schemaRefs/>
</ds:datastoreItem>
</file>

<file path=customXml/itemProps5.xml><?xml version="1.0" encoding="utf-8"?>
<ds:datastoreItem xmlns:ds="http://schemas.openxmlformats.org/officeDocument/2006/customXml" ds:itemID="{8FE1CF45-085D-459B-A7B3-D12FEDB00648}">
  <ds:schemaRefs/>
</ds:datastoreItem>
</file>

<file path=customXml/itemProps6.xml><?xml version="1.0" encoding="utf-8"?>
<ds:datastoreItem xmlns:ds="http://schemas.openxmlformats.org/officeDocument/2006/customXml" ds:itemID="{0DABB6AA-7CA0-4236-950B-26780B674ADB}">
  <ds:schemaRefs/>
</ds:datastoreItem>
</file>

<file path=customXml/itemProps7.xml><?xml version="1.0" encoding="utf-8"?>
<ds:datastoreItem xmlns:ds="http://schemas.openxmlformats.org/officeDocument/2006/customXml" ds:itemID="{59B9F3B0-B3D7-4F00-813D-4FFBDABA78DC}">
  <ds:schemaRefs/>
</ds:datastoreItem>
</file>

<file path=customXml/itemProps8.xml><?xml version="1.0" encoding="utf-8"?>
<ds:datastoreItem xmlns:ds="http://schemas.openxmlformats.org/officeDocument/2006/customXml" ds:itemID="{D1B90390-2F67-44D3-B08C-20576C1B3CFF}">
  <ds:schemaRefs/>
</ds:datastoreItem>
</file>

<file path=customXml/itemProps9.xml><?xml version="1.0" encoding="utf-8"?>
<ds:datastoreItem xmlns:ds="http://schemas.openxmlformats.org/officeDocument/2006/customXml" ds:itemID="{3A9BC4CC-CC6D-4628-8EFC-1662F74954AF}">
  <ds:schemaRefs/>
</ds:datastoreItem>
</file>

<file path=customXml/itemProps10.xml><?xml version="1.0" encoding="utf-8"?>
<ds:datastoreItem xmlns:ds="http://schemas.openxmlformats.org/officeDocument/2006/customXml" ds:itemID="{982C09EE-ED66-40C7-8AC6-390086D6DC99}">
  <ds:schemaRefs/>
</ds:datastoreItem>
</file>

<file path=customXml/itemProps11.xml><?xml version="1.0" encoding="utf-8"?>
<ds:datastoreItem xmlns:ds="http://schemas.openxmlformats.org/officeDocument/2006/customXml" ds:itemID="{4CB9B6AB-AEBA-4F52-A4D6-3D2FFA890641}">
  <ds:schemaRefs/>
</ds:datastoreItem>
</file>

<file path=customXml/itemProps12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13.xml><?xml version="1.0" encoding="utf-8"?>
<ds:datastoreItem xmlns:ds="http://schemas.openxmlformats.org/officeDocument/2006/customXml" ds:itemID="{3642F137-5C2F-4029-999B-A97C28A972A9}">
  <ds:schemaRefs/>
</ds:datastoreItem>
</file>

<file path=customXml/itemProps14.xml><?xml version="1.0" encoding="utf-8"?>
<ds:datastoreItem xmlns:ds="http://schemas.openxmlformats.org/officeDocument/2006/customXml" ds:itemID="{AADB22AD-C66C-4277-A95F-0602A38CADC0}">
  <ds:schemaRefs/>
</ds:datastoreItem>
</file>

<file path=customXml/itemProps15.xml><?xml version="1.0" encoding="utf-8"?>
<ds:datastoreItem xmlns:ds="http://schemas.openxmlformats.org/officeDocument/2006/customXml" ds:itemID="{8D7EEA88-AEF9-4B29-B588-4215162A22D0}">
  <ds:schemaRefs/>
</ds:datastoreItem>
</file>

<file path=customXml/itemProps16.xml><?xml version="1.0" encoding="utf-8"?>
<ds:datastoreItem xmlns:ds="http://schemas.openxmlformats.org/officeDocument/2006/customXml" ds:itemID="{58850E1A-AA42-42ED-A474-5E11E37B95C5}">
  <ds:schemaRefs/>
</ds:datastoreItem>
</file>

<file path=customXml/itemProps17.xml><?xml version="1.0" encoding="utf-8"?>
<ds:datastoreItem xmlns:ds="http://schemas.openxmlformats.org/officeDocument/2006/customXml" ds:itemID="{D91DE483-627C-426D-AC0A-C3247A9302F7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2026-07-06T12:25:06Z</dcterms:modified>
  <cp:category/>
  <cp:contentStatus/>
</cp:coreProperties>
</file>